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10245" tabRatio="979" activeTab="10"/>
  </bookViews>
  <sheets>
    <sheet name="M2" sheetId="1" r:id="rId1"/>
    <sheet name="SERVENTE " sheetId="2" r:id="rId2"/>
    <sheet name="COPEIRA" sheetId="3" r:id="rId3"/>
    <sheet name="RECEPCIONISTA " sheetId="4" r:id="rId4"/>
    <sheet name="ELETRICISTA BAIXA" sheetId="5" r:id="rId5"/>
    <sheet name="BOMBEIRO HIDRAULICO " sheetId="6" r:id="rId6"/>
    <sheet name="ARTIFICE" sheetId="7" r:id="rId7"/>
    <sheet name="MENSAGEIRO" sheetId="8" r:id="rId8"/>
    <sheet name="ENCARREGADO" sheetId="9" r:id="rId9"/>
    <sheet name="UNIFORME " sheetId="10" r:id="rId10"/>
    <sheet name="material +equipamentos" sheetId="11" r:id="rId11"/>
    <sheet name="produtividade" sheetId="12" r:id="rId12"/>
  </sheets>
  <externalReferences>
    <externalReference r:id="rId15"/>
  </externalReferences>
  <definedNames>
    <definedName name="_xlnm.Print_Area" localSheetId="6">'ARTIFICE'!$A$1:$D$172</definedName>
    <definedName name="_xlnm.Print_Area" localSheetId="5">'BOMBEIRO HIDRAULICO '!$A$1:$D$172</definedName>
    <definedName name="_xlnm.Print_Area" localSheetId="2">'COPEIRA'!$A$1:$D$172</definedName>
    <definedName name="_xlnm.Print_Area" localSheetId="4">'ELETRICISTA BAIXA'!$A$1:$D$172</definedName>
    <definedName name="_xlnm.Print_Area" localSheetId="8">'ENCARREGADO'!$A$1:$D$172</definedName>
    <definedName name="_xlnm.Print_Area" localSheetId="0">'M2'!$A$1:$G$70</definedName>
    <definedName name="_xlnm.Print_Area" localSheetId="10">'material +equipamentos'!$A$1:$F$113</definedName>
    <definedName name="_xlnm.Print_Area" localSheetId="7">'MENSAGEIRO'!$A$1:$D$172</definedName>
    <definedName name="_xlnm.Print_Area" localSheetId="11">'produtividade'!$A$1:$G$51</definedName>
    <definedName name="_xlnm.Print_Area" localSheetId="3">'RECEPCIONISTA '!$A$1:$D$172</definedName>
    <definedName name="_xlnm.Print_Area" localSheetId="1">'SERVENTE '!$A$1:$D$172</definedName>
    <definedName name="_xlnm.Print_Area" localSheetId="9">'UNIFORME '!$A$1:$F$84</definedName>
  </definedNames>
  <calcPr fullCalcOnLoad="1"/>
</workbook>
</file>

<file path=xl/sharedStrings.xml><?xml version="1.0" encoding="utf-8"?>
<sst xmlns="http://schemas.openxmlformats.org/spreadsheetml/2006/main" count="2189" uniqueCount="408">
  <si>
    <t>Discriminação dos Serviços (dados referentes à contratação)</t>
  </si>
  <si>
    <t>A</t>
  </si>
  <si>
    <t>Data da apresentação da proposta (dia/mês/ano)</t>
  </si>
  <si>
    <t>B</t>
  </si>
  <si>
    <t>Município / UF</t>
  </si>
  <si>
    <t>C</t>
  </si>
  <si>
    <t>Ano Acordo, Convenção ou Sentença Normativa em Dissídio Coletivo</t>
  </si>
  <si>
    <t>D</t>
  </si>
  <si>
    <t>Nº de meses de execução contratual</t>
  </si>
  <si>
    <t>Dados complementares para composição dos custos referente à mão-de-obra</t>
  </si>
  <si>
    <t xml:space="preserve">Tipo de serviço (mesmo serviço com características distintas) </t>
  </si>
  <si>
    <t>Categoria Profissional (vinculada à execução contratual)</t>
  </si>
  <si>
    <t>Data base da categoria (dia / mês / ano)</t>
  </si>
  <si>
    <t>Módulo 1: COMPOSIÇÃO DA REMUNERAÇÃO</t>
  </si>
  <si>
    <t>Composição da Remuneração</t>
  </si>
  <si>
    <t>Valor (R$)</t>
  </si>
  <si>
    <t xml:space="preserve">Salário Base </t>
  </si>
  <si>
    <t>Adicional de insalubridade</t>
  </si>
  <si>
    <t xml:space="preserve">Adicional noturno </t>
  </si>
  <si>
    <t>E</t>
  </si>
  <si>
    <t>F</t>
  </si>
  <si>
    <t>G</t>
  </si>
  <si>
    <t>H</t>
  </si>
  <si>
    <t>Total da Remuneração</t>
  </si>
  <si>
    <t>Benefícios Mensais e Diários</t>
  </si>
  <si>
    <t>Total dos Benefícios Mensais e Diários</t>
  </si>
  <si>
    <t>Total de Benefícios mensais e diários</t>
  </si>
  <si>
    <t>Uniformes</t>
  </si>
  <si>
    <t>Total de Insumos diversos</t>
  </si>
  <si>
    <t>4.1</t>
  </si>
  <si>
    <t>4.2</t>
  </si>
  <si>
    <t>TOTAL</t>
  </si>
  <si>
    <t>Afastamento Maternidade</t>
  </si>
  <si>
    <t>Provisão para Rescisão</t>
  </si>
  <si>
    <t>Custos Indiretos, Tributos e Lucro</t>
  </si>
  <si>
    <t>Custos Indiretos</t>
  </si>
  <si>
    <t>Módulo 1 - Composição da Remuneração</t>
  </si>
  <si>
    <t>13º (décimo terceiro) Salário</t>
  </si>
  <si>
    <t>Outros</t>
  </si>
  <si>
    <t>Ausência por acidente de trabalho</t>
  </si>
  <si>
    <t>ANEXO VII-D -  IN 05/2017-MPDG</t>
  </si>
  <si>
    <t>IDENTIFICAÇÃO DO SERVIÇO</t>
  </si>
  <si>
    <t>TIPO DE SERVIÇO</t>
  </si>
  <si>
    <t>UNIDADE DE MEDIDA</t>
  </si>
  <si>
    <t>QUANTIDADE TOTAL A CONTROLAR (em função da unidade de medida)</t>
  </si>
  <si>
    <t>Classificação Brasileira de Ocupações (CBO)</t>
  </si>
  <si>
    <t>Adicional de hora noturna reduzida</t>
  </si>
  <si>
    <t>Adicional de Hora Extra no feriado trabalhado</t>
  </si>
  <si>
    <t>Módulo 2: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</si>
  <si>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</si>
  <si>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</si>
  <si>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</si>
  <si>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Férias e Adicional de Férias</t>
  </si>
  <si>
    <t xml:space="preserve">TOTAL 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</si>
  <si>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</si>
  <si>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</si>
  <si>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</si>
  <si>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</si>
  <si>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</si>
  <si>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</si>
  <si>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</si>
  <si>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</si>
  <si>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</si>
  <si>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SEBRAE</t>
  </si>
  <si>
    <t>INCRA</t>
  </si>
  <si>
    <t>FGTS</t>
  </si>
  <si>
    <t>Submódulo 2.3 - Benefícios Mensais e Diários.</t>
  </si>
  <si>
    <t>2.3</t>
  </si>
  <si>
    <t xml:space="preserve">E </t>
  </si>
  <si>
    <t>Quadro-Resumo do Módulo 2 - Encargos e Benefícios anuais, mensais e diários</t>
  </si>
  <si>
    <t>Encargos e Benefícios Anuais, Mensais e Diários</t>
  </si>
  <si>
    <t>Módulo 3 - Provisão para Rescisão</t>
  </si>
  <si>
    <t>Aviso Prévio Indenizado</t>
  </si>
  <si>
    <t>Incidência do FGTS sobre o Aviso Prévio Indenizado</t>
  </si>
  <si>
    <t>Multa do FGTS e contribuição social sobre o Aviso Prévio Indenizado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</si>
  <si>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</si>
  <si>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</si>
  <si>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</si>
  <si>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</si>
  <si>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Ausências Legais</t>
  </si>
  <si>
    <t>Férias</t>
  </si>
  <si>
    <t>Licença-Paternidade</t>
  </si>
  <si>
    <t>Submódulo 4.2 - Intrajornada</t>
  </si>
  <si>
    <t>Intrajornada</t>
  </si>
  <si>
    <t>Intervalo para repouso ou alimentação</t>
  </si>
  <si>
    <t>Quadro-Resumo do Módulo 4 - Custo de Reposição do Profissional Ausente</t>
  </si>
  <si>
    <t>Custo de Reposição do Profissional Ausente</t>
  </si>
  <si>
    <t>Módulo 5 - INSUMOS DIVERSOS</t>
  </si>
  <si>
    <t>Lucro</t>
  </si>
  <si>
    <t>Tributos</t>
  </si>
  <si>
    <t>C.2. Tributos Estaduais (especificar)</t>
  </si>
  <si>
    <t>QUADRO-RESUMO DO CUSTO POR EMPREGADO</t>
  </si>
  <si>
    <t>Mão de obra vinculada à execução contratual (valor por empregado)</t>
  </si>
  <si>
    <t>Módulo 2 - Encargos e Benefícios Anuais, Mensais e Diários</t>
  </si>
  <si>
    <t>Módulo 5 - Insumos Diversos</t>
  </si>
  <si>
    <t>Subtotal (A + B +C+ D+E)</t>
  </si>
  <si>
    <t>Módulo 6 – Custos Indiretos, Tributos e Lucro</t>
  </si>
  <si>
    <t>%</t>
  </si>
  <si>
    <t>MÓDULO 6 - CUSTOS INDIRETOS, TRIBUTOS E LUCRO</t>
  </si>
  <si>
    <t>INSUMOS DIVERSOS</t>
  </si>
  <si>
    <t>Nota (1): Custos Indiretos, Tributos e Lucro por empregado.</t>
  </si>
  <si>
    <t>Nota (2): O valor referente a tributos é obtido aplicando-se o percentual sobre o valor do faturamento.</t>
  </si>
  <si>
    <t>TOTAL DE TRIBUTOS</t>
  </si>
  <si>
    <t>TOTAL DOS CUSTOS INDIRETOS, TRIBUTOS E LUCRO</t>
  </si>
  <si>
    <t>VALOR TOTAL POR EMPREGADO</t>
  </si>
  <si>
    <t>POSTO</t>
  </si>
  <si>
    <r>
      <t>Aviso Prévio Trabalhado *</t>
    </r>
    <r>
      <rPr>
        <b/>
        <sz val="9"/>
        <color indexed="10"/>
        <rFont val="Calibri"/>
        <family val="2"/>
      </rPr>
      <t>(O APT deverá ser zerado no 2. ano de contrato)</t>
    </r>
  </si>
  <si>
    <t xml:space="preserve">PLANILHA DE CUSTOS E FORMAÇÃO DE PREÇOS </t>
  </si>
  <si>
    <t>Seguro de vida, invalidez e funeral</t>
  </si>
  <si>
    <t>PLANILHA COM OS CUSTOS DO UNIFORME</t>
  </si>
  <si>
    <t>Descrição do Uniforme</t>
  </si>
  <si>
    <t xml:space="preserve"> Preço Médio Unitário Praticado no Mercado              (A) </t>
  </si>
  <si>
    <t>Quant. de uniformes fornecidos em um ano   (C)</t>
  </si>
  <si>
    <t>Custo Anual  do uniforme por Servente                         (AxC)</t>
  </si>
  <si>
    <t>Custo Mensal do Uniforme por Servente                    (AxC) / 12</t>
  </si>
  <si>
    <t>Crachá de identificação</t>
  </si>
  <si>
    <t>Total Anual do Uniforme de</t>
  </si>
  <si>
    <t>Custo Mensal do Uniforme por  (Total anual  / 12 meses)</t>
  </si>
  <si>
    <t>Manaus /AM</t>
  </si>
  <si>
    <t xml:space="preserve">Cesta Básica </t>
  </si>
  <si>
    <t xml:space="preserve">Assistência Social e Familiar </t>
  </si>
  <si>
    <t>Programa de Qualificação profissional</t>
  </si>
  <si>
    <t>C.1. Tributos Federais (PIS)</t>
  </si>
  <si>
    <t>C.1. Tributos Federais (COFINS %)</t>
  </si>
  <si>
    <t>C.3. Tributos Municipais (ISS %)</t>
  </si>
  <si>
    <t>Coeficiente:(1- % tributos ) : 1- 0,1425= 0,8575</t>
  </si>
  <si>
    <t>RESUMO GERAL DA LICITAÇÃO</t>
  </si>
  <si>
    <t>ITEM</t>
  </si>
  <si>
    <t>MÃO DE OBRA</t>
  </si>
  <si>
    <t>UNIDADE</t>
  </si>
  <si>
    <t xml:space="preserve">QUANTIDADE </t>
  </si>
  <si>
    <t>VALOR  UNITARIO (R$ )</t>
  </si>
  <si>
    <t xml:space="preserve">TOTAL MENSAL </t>
  </si>
  <si>
    <t>Valor Total Mensal da Licitação - R$</t>
  </si>
  <si>
    <t>Valor Total Anual da Licitação - R$ *</t>
  </si>
  <si>
    <t xml:space="preserve">POSTO </t>
  </si>
  <si>
    <t xml:space="preserve">TOTAL ANUAL </t>
  </si>
  <si>
    <t xml:space="preserve">Relogio de ponto </t>
  </si>
  <si>
    <t xml:space="preserve">Adicional de periculosidade  </t>
  </si>
  <si>
    <t>Salário Normativo da Categoria Profissional</t>
  </si>
  <si>
    <t xml:space="preserve">Subtotal </t>
  </si>
  <si>
    <t>Quant. de uniformes Inicial         (B)</t>
  </si>
  <si>
    <t>Materias + Equipamentos</t>
  </si>
  <si>
    <t>sapatos</t>
  </si>
  <si>
    <t>SESSÃO PÚBLICA: 02/10/2018 às  09:00  horas (Horário de Brasília/DF)</t>
  </si>
  <si>
    <t xml:space="preserve">Nº PROCESSO:  
</t>
  </si>
  <si>
    <t>5143-20</t>
  </si>
  <si>
    <t>LICITAÇÃO Nº: Pregão Eletrônico nº07/2019</t>
  </si>
  <si>
    <t xml:space="preserve">ENCARREGADO </t>
  </si>
  <si>
    <t>Transporte R$ 3,80</t>
  </si>
  <si>
    <t>ENCARREGADO</t>
  </si>
  <si>
    <t>Calça</t>
  </si>
  <si>
    <t>Camiseta</t>
  </si>
  <si>
    <t>Unidade</t>
  </si>
  <si>
    <t>Litro</t>
  </si>
  <si>
    <t>SERVENTE</t>
  </si>
  <si>
    <t>COPEIRAS</t>
  </si>
  <si>
    <t xml:space="preserve">ELETRICISTA DE ALTA E BAIXO TENSAO </t>
  </si>
  <si>
    <t xml:space="preserve">BOMBEIRO HIDRAULICO </t>
  </si>
  <si>
    <t>ARTIFICE</t>
  </si>
  <si>
    <t>MENSAGEIRO/OFFICE BOY</t>
  </si>
  <si>
    <t xml:space="preserve">RECEPCIONISTA </t>
  </si>
  <si>
    <t>COPEIRA</t>
  </si>
  <si>
    <t xml:space="preserve">ARTIFICE </t>
  </si>
  <si>
    <t>MENSAGEIRO</t>
  </si>
  <si>
    <t>PREÇO MENSAL UNITÁRIO</t>
  </si>
  <si>
    <t>ÁREA INTERNA</t>
  </si>
  <si>
    <t>REF. IN 02/2008</t>
  </si>
  <si>
    <t>MÃO-DE-OBRA</t>
  </si>
  <si>
    <t>(1)                         PRODUTIVIDADE     (1/M²)</t>
  </si>
  <si>
    <t>(2)                     PREÇO HOMEM-MÊS (R$)</t>
  </si>
  <si>
    <t>(1x2)                             SUBTOTAL                            (R$/M²)</t>
  </si>
  <si>
    <t>ÁREA EXTERNA</t>
  </si>
  <si>
    <t>TOTAL ÁREA EXTERNA</t>
  </si>
  <si>
    <t>ÁREA ESQUADRIA EXTERNA - FACE INTERNA/EXTERNA</t>
  </si>
  <si>
    <t>(2)                     FREQUÊNCIA NO MÊS          (HORAS)</t>
  </si>
  <si>
    <t>(3)                             JORNADA DE TRABALHO NO MÊS                            (HORAS)</t>
  </si>
  <si>
    <t>(4)                             (1x2x3)                                              Ki</t>
  </si>
  <si>
    <t>(5) PREÇO HOMEM-MÊS          (R$)</t>
  </si>
  <si>
    <t>(4x5)                             SUBTOTAL                            (R$/M²)</t>
  </si>
  <si>
    <t xml:space="preserve"> 1 / 188,76</t>
  </si>
  <si>
    <t>TOTAL ÁREA ESQUADRIA EXTERNA - FACE INTERNA/EXTERNA</t>
  </si>
  <si>
    <t>ÁREA FACHADA ENVIDRAÇADA - FACE EXTERNA</t>
  </si>
  <si>
    <t>(5)                     PREÇO HOMEM-MÊS          (R$)</t>
  </si>
  <si>
    <t xml:space="preserve"> 1 / (4 x 130)</t>
  </si>
  <si>
    <t>8</t>
  </si>
  <si>
    <t xml:space="preserve"> 1 / 1132,60</t>
  </si>
  <si>
    <t xml:space="preserve"> 1/ 130</t>
  </si>
  <si>
    <t>TOTAL FACHADA ENVIDRAÇADA - FACE EXTERNA</t>
  </si>
  <si>
    <t>TIPO DE ÁREA</t>
  </si>
  <si>
    <t>PREÇO MENSAL UNITÁRIO                       (R$/M²)</t>
  </si>
  <si>
    <t>ÁREA                        (M²)</t>
  </si>
  <si>
    <t>SUBTOTAL              (R$)</t>
  </si>
  <si>
    <t>Área Interna</t>
  </si>
  <si>
    <t>Área Externa</t>
  </si>
  <si>
    <t>Esquadria Externa - Face interna / externa</t>
  </si>
  <si>
    <t>Fachada Envidraçada - Face externa</t>
  </si>
  <si>
    <t>TOTAL MENSAL</t>
  </si>
  <si>
    <t xml:space="preserve"> 1 / (30 x 120,00)</t>
  </si>
  <si>
    <t xml:space="preserve"> 1 /1200,00</t>
  </si>
  <si>
    <t xml:space="preserve"> 1 / (30 x 2700)</t>
  </si>
  <si>
    <t xml:space="preserve"> 1 / 2700</t>
  </si>
  <si>
    <t xml:space="preserve">ÁREA BANHEIRO </t>
  </si>
  <si>
    <t>1 / (30 x 380)</t>
  </si>
  <si>
    <t xml:space="preserve"> 1 / 380</t>
  </si>
  <si>
    <t>ELETRICISTA DE ALTA</t>
  </si>
  <si>
    <t xml:space="preserve">Área Interna Banheiros </t>
  </si>
  <si>
    <t xml:space="preserve"> 1 /300,00</t>
  </si>
  <si>
    <t xml:space="preserve"> 1 / (30 x 300,00)</t>
  </si>
  <si>
    <t>4101-05</t>
  </si>
  <si>
    <t>5134-25</t>
  </si>
  <si>
    <t>4221-05</t>
  </si>
  <si>
    <t>7156-15</t>
  </si>
  <si>
    <t>7241-10</t>
  </si>
  <si>
    <t>9143-05</t>
  </si>
  <si>
    <t>4122-05</t>
  </si>
  <si>
    <t>Paleto</t>
  </si>
  <si>
    <t>calça</t>
  </si>
  <si>
    <t>camisa</t>
  </si>
  <si>
    <t>meia</t>
  </si>
  <si>
    <t xml:space="preserve">gravata </t>
  </si>
  <si>
    <t xml:space="preserve">sapato </t>
  </si>
  <si>
    <t>Touca</t>
  </si>
  <si>
    <t>Avental</t>
  </si>
  <si>
    <t>copeira</t>
  </si>
  <si>
    <t>servente</t>
  </si>
  <si>
    <t>encarregado</t>
  </si>
  <si>
    <t>blaze</t>
  </si>
  <si>
    <t>blusa</t>
  </si>
  <si>
    <t xml:space="preserve">cinto </t>
  </si>
  <si>
    <t>Jaleco</t>
  </si>
  <si>
    <t xml:space="preserve">botina </t>
  </si>
  <si>
    <t xml:space="preserve">eletricista </t>
  </si>
  <si>
    <t xml:space="preserve">mensageiro </t>
  </si>
  <si>
    <t>Papel Toalha Folheado</t>
  </si>
  <si>
    <t>Fardo</t>
  </si>
  <si>
    <t>Papel Toalha Bobina, 100m.</t>
  </si>
  <si>
    <t>Bobina</t>
  </si>
  <si>
    <t>Pasta Saponácea de 500G</t>
  </si>
  <si>
    <t>Lata</t>
  </si>
  <si>
    <t>Polidor de Metais Líquido (Frasco com 200 ml)</t>
  </si>
  <si>
    <t>Frasco</t>
  </si>
  <si>
    <t>Aromatizante de Ambiente, tipo aerosol. (400 ml)</t>
  </si>
  <si>
    <t>Sabonete com glicerina e fragrância. (barra com 90g)</t>
  </si>
  <si>
    <t>Un.</t>
  </si>
  <si>
    <t>Sabão em pó biodegradável (Pacote com 500G)</t>
  </si>
  <si>
    <t>Pacote</t>
  </si>
  <si>
    <t>Sabão em Barra (Unidade com 1 kg)</t>
  </si>
  <si>
    <t>Sabonete Líquido (Refil de 800ml, com bico dosador</t>
  </si>
  <si>
    <t>Refil</t>
  </si>
  <si>
    <t>Saco de Lixo (30 litros)</t>
  </si>
  <si>
    <t>Saco de Lixo (100 litros)</t>
  </si>
  <si>
    <t>Saco de Lixo (200 litros)</t>
  </si>
  <si>
    <r>
      <rPr>
        <sz val="12"/>
        <color indexed="8"/>
        <rFont val="Times New Roman"/>
        <family val="1"/>
      </rPr>
      <t>30</t>
    </r>
  </si>
  <si>
    <t>Soda Cáustica (Fraco com 300g)</t>
  </si>
  <si>
    <t>Vaselina Líquida para Limpeza de Elevador</t>
  </si>
  <si>
    <t>Vassoura de Cipó</t>
  </si>
  <si>
    <t>Espanador de Teto</t>
  </si>
  <si>
    <t>Flanela para coador (padrão existente)</t>
  </si>
  <si>
    <t>Un</t>
  </si>
  <si>
    <t>6 meses</t>
  </si>
  <si>
    <t>Balde Espremedor de 24L</t>
  </si>
  <si>
    <t>Escovão com cabo longo</t>
  </si>
  <si>
    <r>
      <rPr>
        <sz val="12"/>
        <color indexed="8"/>
        <rFont val="Times New Roman"/>
        <family val="1"/>
      </rPr>
      <t>Un</t>
    </r>
  </si>
  <si>
    <r>
      <rPr>
        <sz val="12"/>
        <color indexed="8"/>
        <rFont val="Times New Roman"/>
        <family val="1"/>
      </rPr>
      <t>15</t>
    </r>
  </si>
  <si>
    <t>Limpador para Vaso Sanitário.</t>
  </si>
  <si>
    <t>Rodo com perfil duplo e cabo de alumínio.</t>
  </si>
  <si>
    <t>Vassoura Piaçava</t>
  </si>
  <si>
    <t>Pincel de 1"</t>
  </si>
  <si>
    <t>Pá coletora de lixo (com cabo de metal)</t>
  </si>
  <si>
    <t>Desentupidor de vaso sanitário de sucção</t>
  </si>
  <si>
    <t>Desentupidor de pia de sucção</t>
  </si>
  <si>
    <t>MOP Pó Acrílico Ponta Dobrada c/ Cabo e Acessórios</t>
  </si>
  <si>
    <t>Placas Sinalizadoras (4 tipos)</t>
  </si>
  <si>
    <t>Rodo Limpa Vidro com Prolongador de Cabo</t>
  </si>
  <si>
    <t>Aspirador de pó profissional</t>
  </si>
  <si>
    <t>Enceradeira com todos os acessórios</t>
  </si>
  <si>
    <r>
      <rPr>
        <sz val="12"/>
        <color indexed="8"/>
        <rFont val="Times New Roman"/>
        <family val="1"/>
      </rPr>
      <t>01</t>
    </r>
  </si>
  <si>
    <t>Ferro de solda de 40W</t>
  </si>
  <si>
    <t>Carrinho de mão</t>
  </si>
  <si>
    <t>Serra circular (makita) com discos</t>
  </si>
  <si>
    <t>Furadeira Profissional com todos os assessórios</t>
  </si>
  <si>
    <t>Chaves de Fenda (tamanhos variados)</t>
  </si>
  <si>
    <t>Jogo</t>
  </si>
  <si>
    <t>Chaves Philips (tamanhos variados)</t>
  </si>
  <si>
    <t>Chave Combinada</t>
  </si>
  <si>
    <t>Chave Allen</t>
  </si>
  <si>
    <t>Chave de Grifo de 6”</t>
  </si>
  <si>
    <t>Chave de Grifo de 8”</t>
  </si>
  <si>
    <t>Chave de Grifo de 12”</t>
  </si>
  <si>
    <t>Alicate universal 8”</t>
  </si>
  <si>
    <t>Alicate de corte 6”</t>
  </si>
  <si>
    <t>Alicate de pressão (chave americana)</t>
  </si>
  <si>
    <t>Tarraxa de ½” a 2”</t>
  </si>
  <si>
    <t>Caixa de ferramentas com fechadura</t>
  </si>
  <si>
    <t>Enxada</t>
  </si>
  <si>
    <t>Marreta</t>
  </si>
  <si>
    <t>Martelo</t>
  </si>
  <si>
    <t>Pé de Cabra</t>
  </si>
  <si>
    <t>Rastelo</t>
  </si>
  <si>
    <t>Talhadeira</t>
  </si>
  <si>
    <t>Terçado</t>
  </si>
  <si>
    <t>Kit para Jardinagem (incluindo telas de proteção)</t>
  </si>
  <si>
    <t>Serrote Grande</t>
  </si>
  <si>
    <t>Serrote fino para compensado</t>
  </si>
  <si>
    <t>Serra copo ¾”, 1” e 2”</t>
  </si>
  <si>
    <t>Formão Grande</t>
  </si>
  <si>
    <t>Formão Pequeno</t>
  </si>
  <si>
    <t>Plaina nº 05</t>
  </si>
  <si>
    <t>Grosa</t>
  </si>
  <si>
    <t>Lima Triângulo</t>
  </si>
  <si>
    <t>Lima Chata</t>
  </si>
  <si>
    <t>Trena de 5m</t>
  </si>
  <si>
    <t>Escada de alumínio de 7 degraus</t>
  </si>
  <si>
    <t>Escada extensiva de madeira (10m)</t>
  </si>
  <si>
    <t>Extensão elétrica 35m</t>
  </si>
  <si>
    <t>Par de óculos de segurança</t>
  </si>
  <si>
    <t>Par de botas de isolação 1000v</t>
  </si>
  <si>
    <t>Par de luvas de isolação 13000v</t>
  </si>
  <si>
    <t>Par de luvas de algodão pigmentada</t>
  </si>
  <si>
    <t>Cinto de segurança</t>
  </si>
  <si>
    <t>Capacete de alto impacto</t>
  </si>
  <si>
    <t>Morsa de bancada</t>
  </si>
  <si>
    <t>Serra tico-tico</t>
  </si>
  <si>
    <t>TIPOS DE ÁREAS</t>
  </si>
  <si>
    <r>
      <t>METRAGEM POR ÁREA (M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</si>
  <si>
    <t xml:space="preserve">PRAZO P/ REALIZAR A LIMPEZA (DIAS ÚTEIS) </t>
  </si>
  <si>
    <r>
      <t>PRODUTIVIDADE MÉDIA DIÁRIA POR SERVENTE (M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</si>
  <si>
    <t>CALCULO</t>
  </si>
  <si>
    <t>QUANT. ESTIMADA DE SERVENTES P/ REALIZAR O SERVIÇO</t>
  </si>
  <si>
    <t xml:space="preserve">ÁREA TOTAL </t>
  </si>
  <si>
    <t>QUANT. DE SERVENTES NECESSÁRIOS P/ EXECUTAR O SERVIÇO (CALCULO ARREDONDADO)</t>
  </si>
  <si>
    <t>QUANT. DE  ENCARREGADO NECESSÁRIOS P/ EXECUTAR O SERVIÇO (CALCULO ARREDONDADO)</t>
  </si>
  <si>
    <t xml:space="preserve">
5.1.1. A CONTRATANTE adotará a proporção de 1 (um) encarregado para cada 30 (trinta) serventes ou fração, conforme determina o item 4, do Anexo VI-B, da
IN/MP nº 5/2017.
</t>
  </si>
  <si>
    <t xml:space="preserve">CONFOMER INSTRUÇÃO NORMATIVA ; PORTARIA Nº 16, DE 16 DE AGOSTO DE 2010
</t>
  </si>
  <si>
    <t>Art. 8º  Quando o imóvel possuir diferentes tipos de tipos de áreas, com produtividades diferenciadas, o órgão deverá converter as áreas do imóvel para a produtividade de 800m², de modo a facilitar a identificação do valor limite para área total do imóvel, e o quantitativo total de serventes que será necessário para a execução do serviço, sem que ocorram aproximações ou arredondamentos.</t>
  </si>
  <si>
    <t>§ 1º Para o disposto no caput, deverá ser utilizada a seguinte fórmula:</t>
  </si>
  <si>
    <t>(600 x A1) + (600 x A2) + (600 x A3) + ... = ATC*</t>
  </si>
  <si>
    <t>  P1                 P2                  P3</t>
  </si>
  <si>
    <t>Sendo:</t>
  </si>
  <si>
    <t>P1, P2, P3… = Produtividades de cada uma das áreas do imóvel.</t>
  </si>
  <si>
    <t>A1, A2, A3 = Metragem de cada uma das áreas do imóvel.</t>
  </si>
  <si>
    <t>*Área Total do imóvel convertida para a produtividade de 800m²</t>
  </si>
  <si>
    <t>Obs1: esquadrias externas e fachadas envidraçadas: ver §§s 3º e 4º;</t>
  </si>
  <si>
    <t>§ 2º A partir da área total convertida - ATC, o cálculo do nº total de serventes e do valor limite total para o contrato será obtido da seguinte forma:</t>
  </si>
  <si>
    <t>Nº total de serventes = ATC</t>
  </si>
  <si>
    <t>   600</t>
  </si>
  <si>
    <t>§ 3º Tendo em vista que a periodicidade de limpeza das áreas de esquadria externa, sem exposição ao risco, é quinzenal, a conversão dessas áreas na fórmula do § 1º deverá considerar a produtividade quinzenal, como segue:</t>
  </si>
  <si>
    <t>Esquadria externa/interna sem exposição ao risco:</t>
  </si>
  <si>
    <t>Produtividade diária: 300m²; Produtividade quinzenal: 4500m²</t>
  </si>
  <si>
    <t>§ 4º As áreas de fachada envidraçada e esquadria externa com exposição ao risco não devem ser convertidas na fórmula do § 1º, sendo necessário que sejam calculadas separadamente.</t>
  </si>
  <si>
    <t xml:space="preserve">PREGAO ELETRONICO 02/2019
</t>
  </si>
  <si>
    <t>Unid.</t>
  </si>
  <si>
    <t>Descrição</t>
  </si>
  <si>
    <t>Qtde. Estimada</t>
  </si>
  <si>
    <t>Periodicidade</t>
  </si>
  <si>
    <t>Preço
Unitário</t>
  </si>
  <si>
    <t>Custo
Total</t>
  </si>
  <si>
    <r>
      <rPr>
        <sz val="12"/>
        <color indexed="8"/>
        <rFont val="Times New Roman"/>
        <family val="1"/>
      </rPr>
      <t>Saco de Lixo Hospitalar (30 litros, Branco Leitoso)</t>
    </r>
  </si>
  <si>
    <r>
      <rPr>
        <b/>
        <sz val="12"/>
        <color indexed="8"/>
        <rFont val="Times New Roman"/>
        <family val="1"/>
      </rPr>
      <t>2. Equipamentos e Ferramentas
ESTIMADO</t>
    </r>
  </si>
  <si>
    <r>
      <rPr>
        <b/>
        <sz val="12"/>
        <color indexed="8"/>
        <rFont val="Times New Roman"/>
        <family val="1"/>
      </rPr>
      <t>Unid.</t>
    </r>
  </si>
  <si>
    <r>
      <rPr>
        <b/>
        <sz val="12"/>
        <color indexed="8"/>
        <rFont val="Times New Roman"/>
        <family val="1"/>
      </rPr>
      <t>Periodicidade</t>
    </r>
  </si>
  <si>
    <r>
      <rPr>
        <b/>
        <sz val="12"/>
        <color indexed="8"/>
        <rFont val="Times New Roman"/>
        <family val="1"/>
      </rPr>
      <t>Preço
Unitário</t>
    </r>
  </si>
  <si>
    <r>
      <rPr>
        <b/>
        <sz val="12"/>
        <color indexed="8"/>
        <rFont val="Times New Roman"/>
        <family val="1"/>
      </rPr>
      <t>Custo
Total</t>
    </r>
  </si>
  <si>
    <r>
      <rPr>
        <sz val="12"/>
        <color indexed="8"/>
        <rFont val="Times New Roman"/>
        <family val="1"/>
      </rPr>
      <t>MOP úmido de algodão (ponta cortada, com cabo e acessórios)</t>
    </r>
  </si>
  <si>
    <r>
      <rPr>
        <sz val="12"/>
        <color indexed="8"/>
        <rFont val="Times New Roman"/>
        <family val="1"/>
      </rPr>
      <t>6 meses</t>
    </r>
  </si>
  <si>
    <r>
      <rPr>
        <b/>
        <sz val="12"/>
        <color indexed="8"/>
        <rFont val="Times New Roman"/>
        <family val="1"/>
      </rPr>
      <t>3. Equipamentos e Ferramentas
( à disposição do órgão e em bom estado ) ESTIMADO</t>
    </r>
  </si>
  <si>
    <r>
      <rPr>
        <b/>
        <sz val="12"/>
        <color indexed="8"/>
        <rFont val="Times New Roman"/>
        <family val="1"/>
      </rPr>
      <t>Un.</t>
    </r>
  </si>
  <si>
    <r>
      <rPr>
        <sz val="12"/>
        <color indexed="8"/>
        <rFont val="Times New Roman"/>
        <family val="1"/>
      </rPr>
      <t>Unidade</t>
    </r>
  </si>
  <si>
    <r>
      <rPr>
        <sz val="12"/>
        <color indexed="8"/>
        <rFont val="Times New Roman"/>
        <family val="1"/>
      </rPr>
      <t>Lavadora de Alta Pressão Profissional (Kärcher ou similar técnico)</t>
    </r>
  </si>
  <si>
    <r>
      <rPr>
        <b/>
        <sz val="12"/>
        <color indexed="8"/>
        <rFont val="Times New Roman"/>
        <family val="1"/>
      </rPr>
      <t>Qtde.Esti mada</t>
    </r>
  </si>
  <si>
    <r>
      <rPr>
        <b/>
        <sz val="12"/>
        <color indexed="8"/>
        <rFont val="Times New Roman"/>
        <family val="1"/>
      </rPr>
      <t>Qtde.Estim ada</t>
    </r>
  </si>
  <si>
    <t>Voltímetro, Amperímetro e Ohmímetro, com escala de corrente de 0-10/30/100/300/1000a, escala de tensão 0-
600Vac, escala de resistência de 0 a 20M ohm (Icel / Keise)</t>
  </si>
  <si>
    <t>tempo indeterminado</t>
  </si>
  <si>
    <t xml:space="preserve"> AM00546/2022</t>
  </si>
  <si>
    <t>LICITAÇÃO Nº: Pregão Eletrônico nº02/2019</t>
  </si>
  <si>
    <t>Auxílio-Refeição/Alimentação R$ 15,00</t>
  </si>
  <si>
    <t xml:space="preserve">Equipamentos </t>
  </si>
  <si>
    <t>Plano Odontologico</t>
  </si>
  <si>
    <t xml:space="preserve">Materias </t>
  </si>
  <si>
    <t xml:space="preserve">PREÇO TOTAL </t>
  </si>
  <si>
    <t xml:space="preserve">QUANTIDADE DE POSTO </t>
  </si>
  <si>
    <t xml:space="preserve">QUATTIDADE MENSAL POR POSTO </t>
  </si>
  <si>
    <t>PREÇO TOTAL ( 6 MESES )</t>
  </si>
  <si>
    <t>ferramentas</t>
  </si>
  <si>
    <t>Água sanitária</t>
  </si>
  <si>
    <t>Álcool Líquido</t>
  </si>
  <si>
    <t>Desinfetante de uso domestico, com fragancia</t>
  </si>
  <si>
    <t>Desodex</t>
  </si>
  <si>
    <t>Detergente Neutro tipo limpol /9frasco com 500ml)</t>
  </si>
  <si>
    <t>Esponja dupla face</t>
  </si>
  <si>
    <t>Esponja de aço tipo bombril (pct com 8und)</t>
  </si>
  <si>
    <t>Flanela</t>
  </si>
  <si>
    <t>Formicida</t>
  </si>
  <si>
    <t>Inseticida SBT ou RODASOL</t>
  </si>
  <si>
    <t xml:space="preserve"> Litro</t>
  </si>
  <si>
    <t xml:space="preserve"> Frasco</t>
  </si>
  <si>
    <t>Limpador de vidro tipo veja multiuso, com pulverizador</t>
  </si>
  <si>
    <t>Limpador de porcelanato (frasco com 750ml)</t>
  </si>
  <si>
    <t>Lustra móvel</t>
  </si>
  <si>
    <t>Luva mucambo</t>
  </si>
  <si>
    <t>Pano de chão</t>
  </si>
  <si>
    <t>Pano de prato</t>
  </si>
  <si>
    <t>Papel higiênico, folha dupla, extra macio e perfumado, (pct c/ 04 und)</t>
  </si>
  <si>
    <t>Par</t>
  </si>
  <si>
    <t>Cera liquida preta (frasco 750ml)</t>
  </si>
  <si>
    <t>Par de meia</t>
  </si>
  <si>
    <t>Recepcionista</t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</si>
</sst>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0.0000"/>
    <numFmt numFmtId="174" formatCode="0.0%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  <numFmt numFmtId="179" formatCode="_(* #,##0.000000000_);_(* \(#,##0.000000000\);_(* &quot;-&quot;??_);_(@_)"/>
    <numFmt numFmtId="180" formatCode="_(* #,##0.0000_);_(* \(#,##0.0000\);_(* &quot;-&quot;??_);_(@_)"/>
    <numFmt numFmtId="181" formatCode="_(* #,##0.0000000_);_(* \(#,##0.0000000\);_(* &quot;-&quot;??_);_(@_)"/>
    <numFmt numFmtId="182" formatCode="_(* #,##0.000_);_(* \(#,##0.000\);_(* &quot;-&quot;??_);_(@_)"/>
    <numFmt numFmtId="183" formatCode="[$-416]dddd\,\ d&quot; de &quot;mmmm&quot; de &quot;yyyy"/>
    <numFmt numFmtId="184" formatCode="&quot;R$&quot;\ #,##0.00"/>
    <numFmt numFmtId="185" formatCode="_-[$R$-416]* #,##0.00_-;\-[$R$-416]* #,##0.00_-;_-[$R$-416]* &quot;-&quot;??_-;_-@_-"/>
    <numFmt numFmtId="186" formatCode="_-&quot;R$&quot;\ * #,##0.0_-;\-&quot;R$&quot;\ * #,##0.0_-;_-&quot;R$&quot;\ * &quot;-&quot;??_-;_-@_-"/>
    <numFmt numFmtId="187" formatCode="0.000%"/>
    <numFmt numFmtId="188" formatCode="_-[$R$-416]\ * #,##0.00_-;\-[$R$-416]\ * #,##0.00_-;_-[$R$-416]\ * &quot;-&quot;??_-;_-@_-"/>
    <numFmt numFmtId="189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sz val="10"/>
      <name val="Verdana"/>
      <family val="2"/>
    </font>
    <font>
      <sz val="7"/>
      <name val="Verdan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20"/>
      <color indexed="43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4DA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2">
    <xf numFmtId="0" fontId="0" fillId="0" borderId="0" xfId="0" applyFont="1" applyAlignment="1">
      <alignment/>
    </xf>
    <xf numFmtId="0" fontId="4" fillId="0" borderId="0" xfId="0" applyFont="1" applyAlignment="1" applyProtection="1">
      <alignment vertical="center"/>
      <protection/>
    </xf>
    <xf numFmtId="0" fontId="70" fillId="0" borderId="0" xfId="0" applyFont="1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 locked="0"/>
    </xf>
    <xf numFmtId="170" fontId="5" fillId="0" borderId="11" xfId="53" applyFont="1" applyBorder="1" applyAlignment="1" applyProtection="1">
      <alignment horizontal="center" vertical="center" wrapText="1"/>
      <protection locked="0"/>
    </xf>
    <xf numFmtId="14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170" fontId="5" fillId="0" borderId="11" xfId="53" applyFont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9" fontId="5" fillId="0" borderId="0" xfId="0" applyNumberFormat="1" applyFont="1" applyAlignment="1" applyProtection="1">
      <alignment/>
      <protection locked="0"/>
    </xf>
    <xf numFmtId="17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170" fontId="5" fillId="0" borderId="11" xfId="53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2" fontId="5" fillId="0" borderId="0" xfId="0" applyNumberFormat="1" applyFont="1" applyFill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center"/>
      <protection/>
    </xf>
    <xf numFmtId="10" fontId="5" fillId="0" borderId="11" xfId="61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10" fontId="5" fillId="0" borderId="11" xfId="61" applyNumberFormat="1" applyFont="1" applyFill="1" applyBorder="1" applyAlignment="1" applyProtection="1">
      <alignment horizontal="center" vertical="center"/>
      <protection locked="0"/>
    </xf>
    <xf numFmtId="169" fontId="70" fillId="0" borderId="11" xfId="47" applyFont="1" applyFill="1" applyBorder="1" applyAlignment="1">
      <alignment vertical="center"/>
    </xf>
    <xf numFmtId="14" fontId="71" fillId="0" borderId="11" xfId="0" applyNumberFormat="1" applyFont="1" applyFill="1" applyBorder="1" applyAlignment="1" applyProtection="1">
      <alignment horizontal="center"/>
      <protection locked="0"/>
    </xf>
    <xf numFmtId="10" fontId="5" fillId="0" borderId="11" xfId="59" applyNumberFormat="1" applyFont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/>
    </xf>
    <xf numFmtId="169" fontId="70" fillId="0" borderId="0" xfId="47" applyFont="1" applyAlignment="1">
      <alignment/>
    </xf>
    <xf numFmtId="169" fontId="70" fillId="0" borderId="0" xfId="0" applyNumberFormat="1" applyFont="1" applyAlignment="1">
      <alignment/>
    </xf>
    <xf numFmtId="0" fontId="6" fillId="0" borderId="11" xfId="0" applyFont="1" applyBorder="1" applyAlignment="1" applyProtection="1">
      <alignment horizontal="center" vertical="center" wrapText="1"/>
      <protection/>
    </xf>
    <xf numFmtId="169" fontId="70" fillId="0" borderId="11" xfId="47" applyFont="1" applyBorder="1" applyAlignment="1">
      <alignment horizontal="center" vertical="center"/>
    </xf>
    <xf numFmtId="10" fontId="4" fillId="0" borderId="11" xfId="0" applyNumberFormat="1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>
      <alignment/>
    </xf>
    <xf numFmtId="0" fontId="72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/>
    </xf>
    <xf numFmtId="0" fontId="72" fillId="0" borderId="11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70" fillId="0" borderId="11" xfId="0" applyFont="1" applyBorder="1" applyAlignment="1">
      <alignment horizontal="justify" vertical="center" wrapText="1"/>
    </xf>
    <xf numFmtId="0" fontId="72" fillId="0" borderId="11" xfId="0" applyFont="1" applyBorder="1" applyAlignment="1">
      <alignment horizontal="justify" vertical="center" wrapText="1"/>
    </xf>
    <xf numFmtId="0" fontId="70" fillId="0" borderId="11" xfId="0" applyFont="1" applyBorder="1" applyAlignment="1">
      <alignment horizontal="center" vertical="center" wrapText="1"/>
    </xf>
    <xf numFmtId="10" fontId="70" fillId="0" borderId="11" xfId="0" applyNumberFormat="1" applyFont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/>
    </xf>
    <xf numFmtId="0" fontId="72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/>
      <protection locked="0"/>
    </xf>
    <xf numFmtId="169" fontId="70" fillId="0" borderId="11" xfId="47" applyFont="1" applyFill="1" applyBorder="1" applyAlignment="1">
      <alignment horizontal="center"/>
    </xf>
    <xf numFmtId="0" fontId="72" fillId="0" borderId="0" xfId="0" applyFont="1" applyFill="1" applyBorder="1" applyAlignment="1" applyProtection="1">
      <alignment horizontal="center" vertical="center"/>
      <protection/>
    </xf>
    <xf numFmtId="0" fontId="70" fillId="0" borderId="11" xfId="0" applyFont="1" applyFill="1" applyBorder="1" applyAlignment="1">
      <alignment horizontal="center"/>
    </xf>
    <xf numFmtId="170" fontId="70" fillId="0" borderId="11" xfId="0" applyNumberFormat="1" applyFont="1" applyBorder="1" applyAlignment="1">
      <alignment horizontal="justify" vertical="center" wrapText="1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43" fontId="70" fillId="0" borderId="12" xfId="0" applyNumberFormat="1" applyFont="1" applyBorder="1" applyAlignment="1">
      <alignment horizontal="center" vertical="center" wrapText="1"/>
    </xf>
    <xf numFmtId="169" fontId="70" fillId="0" borderId="11" xfId="47" applyFont="1" applyBorder="1" applyAlignment="1">
      <alignment horizontal="justify" vertical="center" wrapText="1"/>
    </xf>
    <xf numFmtId="0" fontId="5" fillId="0" borderId="13" xfId="0" applyFont="1" applyFill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 locked="0"/>
    </xf>
    <xf numFmtId="43" fontId="6" fillId="0" borderId="11" xfId="0" applyNumberFormat="1" applyFont="1" applyBorder="1" applyAlignment="1" applyProtection="1">
      <alignment horizontal="center" vertical="center"/>
      <protection/>
    </xf>
    <xf numFmtId="43" fontId="70" fillId="0" borderId="11" xfId="0" applyNumberFormat="1" applyFont="1" applyBorder="1" applyAlignment="1">
      <alignment horizontal="center" vertical="center" wrapText="1"/>
    </xf>
    <xf numFmtId="43" fontId="70" fillId="0" borderId="11" xfId="0" applyNumberFormat="1" applyFont="1" applyBorder="1" applyAlignment="1">
      <alignment horizontal="justify" vertical="center" wrapText="1"/>
    </xf>
    <xf numFmtId="10" fontId="6" fillId="0" borderId="11" xfId="61" applyNumberFormat="1" applyFont="1" applyFill="1" applyBorder="1" applyAlignment="1" applyProtection="1">
      <alignment horizontal="center" vertical="center"/>
      <protection locked="0"/>
    </xf>
    <xf numFmtId="10" fontId="70" fillId="0" borderId="11" xfId="0" applyNumberFormat="1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169" fontId="70" fillId="0" borderId="11" xfId="47" applyFont="1" applyBorder="1" applyAlignment="1">
      <alignment horizontal="center" vertical="center" wrapText="1"/>
    </xf>
    <xf numFmtId="9" fontId="70" fillId="0" borderId="11" xfId="0" applyNumberFormat="1" applyFont="1" applyBorder="1" applyAlignment="1">
      <alignment horizontal="center"/>
    </xf>
    <xf numFmtId="169" fontId="70" fillId="0" borderId="11" xfId="0" applyNumberFormat="1" applyFont="1" applyBorder="1" applyAlignment="1">
      <alignment horizontal="center" vertical="center" wrapText="1"/>
    </xf>
    <xf numFmtId="10" fontId="70" fillId="0" borderId="11" xfId="59" applyNumberFormat="1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0" fillId="0" borderId="0" xfId="0" applyFont="1" applyFill="1" applyBorder="1" applyAlignment="1" applyProtection="1">
      <alignment/>
      <protection locked="0"/>
    </xf>
    <xf numFmtId="169" fontId="72" fillId="0" borderId="0" xfId="0" applyNumberFormat="1" applyFont="1" applyFill="1" applyBorder="1" applyAlignment="1">
      <alignment/>
    </xf>
    <xf numFmtId="169" fontId="70" fillId="0" borderId="11" xfId="0" applyNumberFormat="1" applyFont="1" applyBorder="1" applyAlignment="1">
      <alignment horizontal="justify" vertical="center" wrapText="1"/>
    </xf>
    <xf numFmtId="0" fontId="72" fillId="0" borderId="11" xfId="0" applyFont="1" applyBorder="1" applyAlignment="1">
      <alignment vertical="center" wrapText="1"/>
    </xf>
    <xf numFmtId="169" fontId="70" fillId="0" borderId="11" xfId="47" applyFont="1" applyBorder="1" applyAlignment="1">
      <alignment/>
    </xf>
    <xf numFmtId="169" fontId="72" fillId="33" borderId="11" xfId="47" applyFont="1" applyFill="1" applyBorder="1" applyAlignment="1">
      <alignment horizontal="justify" vertical="center" wrapText="1"/>
    </xf>
    <xf numFmtId="10" fontId="4" fillId="34" borderId="11" xfId="61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170" fontId="3" fillId="0" borderId="11" xfId="53" applyFont="1" applyFill="1" applyBorder="1" applyAlignment="1" applyProtection="1">
      <alignment horizontal="right"/>
      <protection locked="0"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/>
      <protection/>
    </xf>
    <xf numFmtId="0" fontId="6" fillId="36" borderId="11" xfId="0" applyFont="1" applyFill="1" applyBorder="1" applyAlignment="1" applyProtection="1">
      <alignment horizontal="center"/>
      <protection/>
    </xf>
    <xf numFmtId="170" fontId="6" fillId="36" borderId="11" xfId="53" applyFont="1" applyFill="1" applyBorder="1" applyAlignment="1" applyProtection="1">
      <alignment horizontal="right" vertical="center" wrapText="1"/>
      <protection locked="0"/>
    </xf>
    <xf numFmtId="43" fontId="6" fillId="36" borderId="11" xfId="0" applyNumberFormat="1" applyFont="1" applyFill="1" applyBorder="1" applyAlignment="1" applyProtection="1">
      <alignment horizontal="center" vertical="center"/>
      <protection/>
    </xf>
    <xf numFmtId="10" fontId="70" fillId="36" borderId="11" xfId="0" applyNumberFormat="1" applyFont="1" applyFill="1" applyBorder="1" applyAlignment="1">
      <alignment horizontal="center" vertical="center" wrapText="1"/>
    </xf>
    <xf numFmtId="43" fontId="72" fillId="36" borderId="11" xfId="0" applyNumberFormat="1" applyFont="1" applyFill="1" applyBorder="1" applyAlignment="1">
      <alignment horizontal="center" vertical="center" wrapText="1"/>
    </xf>
    <xf numFmtId="170" fontId="6" fillId="36" borderId="11" xfId="53" applyFont="1" applyFill="1" applyBorder="1" applyAlignment="1" applyProtection="1">
      <alignment horizontal="right"/>
      <protection locked="0"/>
    </xf>
    <xf numFmtId="43" fontId="72" fillId="36" borderId="11" xfId="0" applyNumberFormat="1" applyFont="1" applyFill="1" applyBorder="1" applyAlignment="1">
      <alignment horizontal="justify" vertical="center" wrapText="1"/>
    </xf>
    <xf numFmtId="170" fontId="6" fillId="36" borderId="11" xfId="53" applyFont="1" applyFill="1" applyBorder="1" applyAlignment="1" applyProtection="1">
      <alignment horizontal="center" vertical="center"/>
      <protection locked="0"/>
    </xf>
    <xf numFmtId="169" fontId="72" fillId="36" borderId="11" xfId="0" applyNumberFormat="1" applyFont="1" applyFill="1" applyBorder="1" applyAlignment="1">
      <alignment horizontal="justify" vertical="center" wrapText="1"/>
    </xf>
    <xf numFmtId="169" fontId="72" fillId="36" borderId="11" xfId="0" applyNumberFormat="1" applyFont="1" applyFill="1" applyBorder="1" applyAlignment="1">
      <alignment horizontal="center" vertical="center" wrapText="1"/>
    </xf>
    <xf numFmtId="169" fontId="70" fillId="36" borderId="11" xfId="47" applyFont="1" applyFill="1" applyBorder="1" applyAlignment="1">
      <alignment horizontal="justify" vertical="center" wrapText="1"/>
    </xf>
    <xf numFmtId="169" fontId="72" fillId="36" borderId="11" xfId="47" applyFont="1" applyFill="1" applyBorder="1" applyAlignment="1">
      <alignment horizontal="justify" vertical="center" wrapText="1"/>
    </xf>
    <xf numFmtId="0" fontId="72" fillId="36" borderId="14" xfId="47" applyNumberFormat="1" applyFont="1" applyFill="1" applyBorder="1" applyAlignment="1">
      <alignment/>
    </xf>
    <xf numFmtId="169" fontId="70" fillId="36" borderId="11" xfId="0" applyNumberFormat="1" applyFont="1" applyFill="1" applyBorder="1" applyAlignment="1">
      <alignment horizontal="justify" vertical="center" wrapText="1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/>
    </xf>
    <xf numFmtId="169" fontId="70" fillId="0" borderId="0" xfId="47" applyFont="1" applyBorder="1" applyAlignment="1">
      <alignment horizontal="center" vertical="center"/>
    </xf>
    <xf numFmtId="0" fontId="10" fillId="37" borderId="15" xfId="0" applyFont="1" applyFill="1" applyBorder="1" applyAlignment="1">
      <alignment horizontal="center"/>
    </xf>
    <xf numFmtId="0" fontId="10" fillId="37" borderId="16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justify" wrapText="1"/>
    </xf>
    <xf numFmtId="167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67" fontId="10" fillId="0" borderId="15" xfId="0" applyNumberFormat="1" applyFont="1" applyBorder="1" applyAlignment="1">
      <alignment horizontal="center"/>
    </xf>
    <xf numFmtId="167" fontId="10" fillId="0" borderId="16" xfId="0" applyNumberFormat="1" applyFont="1" applyBorder="1" applyAlignment="1">
      <alignment horizontal="center"/>
    </xf>
    <xf numFmtId="0" fontId="5" fillId="0" borderId="11" xfId="0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9" fillId="36" borderId="0" xfId="0" applyFont="1" applyFill="1" applyBorder="1" applyAlignment="1">
      <alignment/>
    </xf>
    <xf numFmtId="0" fontId="12" fillId="36" borderId="0" xfId="0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4" fontId="2" fillId="36" borderId="0" xfId="0" applyNumberFormat="1" applyFont="1" applyFill="1" applyAlignment="1">
      <alignment horizontal="center"/>
    </xf>
    <xf numFmtId="0" fontId="14" fillId="36" borderId="0" xfId="0" applyFont="1" applyFill="1" applyAlignment="1">
      <alignment/>
    </xf>
    <xf numFmtId="0" fontId="15" fillId="38" borderId="17" xfId="0" applyFont="1" applyFill="1" applyBorder="1" applyAlignment="1">
      <alignment horizontal="center" vertical="center" wrapText="1"/>
    </xf>
    <xf numFmtId="0" fontId="15" fillId="38" borderId="18" xfId="0" applyFont="1" applyFill="1" applyBorder="1" applyAlignment="1">
      <alignment horizontal="center" vertical="center" wrapText="1"/>
    </xf>
    <xf numFmtId="0" fontId="15" fillId="38" borderId="19" xfId="0" applyFont="1" applyFill="1" applyBorder="1" applyAlignment="1">
      <alignment horizontal="center" vertical="center" wrapText="1"/>
    </xf>
    <xf numFmtId="0" fontId="74" fillId="38" borderId="20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top" wrapText="1"/>
    </xf>
    <xf numFmtId="170" fontId="16" fillId="0" borderId="22" xfId="47" applyNumberFormat="1" applyFont="1" applyBorder="1" applyAlignment="1">
      <alignment vertical="top" wrapText="1"/>
    </xf>
    <xf numFmtId="170" fontId="16" fillId="0" borderId="21" xfId="47" applyNumberFormat="1" applyFont="1" applyBorder="1" applyAlignment="1">
      <alignment vertical="top" wrapText="1"/>
    </xf>
    <xf numFmtId="170" fontId="5" fillId="0" borderId="11" xfId="53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vertical="center" wrapText="1"/>
      <protection locked="0"/>
    </xf>
    <xf numFmtId="0" fontId="70" fillId="0" borderId="11" xfId="0" applyFont="1" applyBorder="1" applyAlignment="1">
      <alignment horizontal="right" vertical="center" wrapText="1"/>
    </xf>
    <xf numFmtId="0" fontId="72" fillId="0" borderId="11" xfId="0" applyFont="1" applyBorder="1" applyAlignment="1">
      <alignment horizontal="center" vertical="center" wrapText="1"/>
    </xf>
    <xf numFmtId="170" fontId="5" fillId="0" borderId="11" xfId="53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 horizontal="center" vertical="top" wrapText="1"/>
    </xf>
    <xf numFmtId="170" fontId="16" fillId="0" borderId="0" xfId="47" applyNumberFormat="1" applyFont="1" applyBorder="1" applyAlignment="1">
      <alignment vertical="top" wrapText="1"/>
    </xf>
    <xf numFmtId="0" fontId="72" fillId="0" borderId="11" xfId="0" applyFont="1" applyBorder="1" applyAlignment="1">
      <alignment horizontal="center" vertical="center" wrapText="1"/>
    </xf>
    <xf numFmtId="0" fontId="75" fillId="38" borderId="23" xfId="0" applyFont="1" applyFill="1" applyBorder="1" applyAlignment="1">
      <alignment horizontal="center" vertical="center"/>
    </xf>
    <xf numFmtId="0" fontId="75" fillId="0" borderId="11" xfId="0" applyFont="1" applyBorder="1" applyAlignment="1">
      <alignment horizontal="center"/>
    </xf>
    <xf numFmtId="0" fontId="2" fillId="36" borderId="0" xfId="0" applyFont="1" applyFill="1" applyAlignment="1">
      <alignment horizontal="center" vertical="center"/>
    </xf>
    <xf numFmtId="0" fontId="18" fillId="39" borderId="0" xfId="0" applyFont="1" applyFill="1" applyAlignment="1">
      <alignment vertical="center"/>
    </xf>
    <xf numFmtId="0" fontId="18" fillId="39" borderId="0" xfId="0" applyFont="1" applyFill="1" applyAlignment="1">
      <alignment/>
    </xf>
    <xf numFmtId="0" fontId="19" fillId="35" borderId="14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 wrapText="1"/>
    </xf>
    <xf numFmtId="0" fontId="19" fillId="35" borderId="25" xfId="0" applyFont="1" applyFill="1" applyBorder="1" applyAlignment="1">
      <alignment horizontal="center" vertical="center" wrapText="1"/>
    </xf>
    <xf numFmtId="0" fontId="20" fillId="39" borderId="0" xfId="0" applyFont="1" applyFill="1" applyAlignment="1">
      <alignment vertical="center"/>
    </xf>
    <xf numFmtId="0" fontId="20" fillId="39" borderId="0" xfId="0" applyFont="1" applyFill="1" applyAlignment="1">
      <alignment/>
    </xf>
    <xf numFmtId="0" fontId="18" fillId="39" borderId="26" xfId="0" applyFont="1" applyFill="1" applyBorder="1" applyAlignment="1">
      <alignment vertical="center"/>
    </xf>
    <xf numFmtId="0" fontId="18" fillId="39" borderId="27" xfId="0" applyFont="1" applyFill="1" applyBorder="1" applyAlignment="1">
      <alignment vertical="center"/>
    </xf>
    <xf numFmtId="179" fontId="18" fillId="39" borderId="27" xfId="65" applyNumberFormat="1" applyFont="1" applyFill="1" applyBorder="1" applyAlignment="1">
      <alignment horizontal="center" vertical="center"/>
    </xf>
    <xf numFmtId="171" fontId="18" fillId="39" borderId="28" xfId="0" applyNumberFormat="1" applyFont="1" applyFill="1" applyBorder="1" applyAlignment="1">
      <alignment vertical="center"/>
    </xf>
    <xf numFmtId="182" fontId="18" fillId="39" borderId="27" xfId="65" applyNumberFormat="1" applyFont="1" applyFill="1" applyBorder="1" applyAlignment="1">
      <alignment vertical="center"/>
    </xf>
    <xf numFmtId="0" fontId="21" fillId="39" borderId="29" xfId="0" applyFont="1" applyFill="1" applyBorder="1" applyAlignment="1">
      <alignment horizontal="center" vertical="center"/>
    </xf>
    <xf numFmtId="0" fontId="18" fillId="39" borderId="30" xfId="0" applyFont="1" applyFill="1" applyBorder="1" applyAlignment="1">
      <alignment vertical="center"/>
    </xf>
    <xf numFmtId="0" fontId="18" fillId="39" borderId="30" xfId="0" applyFont="1" applyFill="1" applyBorder="1" applyAlignment="1">
      <alignment horizontal="center" vertical="center"/>
    </xf>
    <xf numFmtId="171" fontId="18" fillId="39" borderId="31" xfId="0" applyNumberFormat="1" applyFont="1" applyFill="1" applyBorder="1" applyAlignment="1">
      <alignment vertical="center"/>
    </xf>
    <xf numFmtId="182" fontId="18" fillId="39" borderId="26" xfId="65" applyNumberFormat="1" applyFont="1" applyFill="1" applyBorder="1" applyAlignment="1">
      <alignment vertical="center"/>
    </xf>
    <xf numFmtId="0" fontId="18" fillId="39" borderId="15" xfId="0" applyFont="1" applyFill="1" applyBorder="1" applyAlignment="1">
      <alignment vertical="center"/>
    </xf>
    <xf numFmtId="171" fontId="17" fillId="40" borderId="14" xfId="0" applyNumberFormat="1" applyFont="1" applyFill="1" applyBorder="1" applyAlignment="1">
      <alignment vertical="center"/>
    </xf>
    <xf numFmtId="0" fontId="19" fillId="35" borderId="24" xfId="0" applyFont="1" applyFill="1" applyBorder="1" applyAlignment="1">
      <alignment horizontal="center" vertical="top" wrapText="1"/>
    </xf>
    <xf numFmtId="49" fontId="18" fillId="39" borderId="28" xfId="0" applyNumberFormat="1" applyFont="1" applyFill="1" applyBorder="1" applyAlignment="1">
      <alignment horizontal="center" vertical="center"/>
    </xf>
    <xf numFmtId="180" fontId="18" fillId="39" borderId="27" xfId="65" applyNumberFormat="1" applyFont="1" applyFill="1" applyBorder="1" applyAlignment="1">
      <alignment horizontal="center" vertical="center"/>
    </xf>
    <xf numFmtId="181" fontId="18" fillId="39" borderId="27" xfId="65" applyNumberFormat="1" applyFont="1" applyFill="1" applyBorder="1" applyAlignment="1">
      <alignment vertical="center"/>
    </xf>
    <xf numFmtId="171" fontId="18" fillId="39" borderId="27" xfId="0" applyNumberFormat="1" applyFont="1" applyFill="1" applyBorder="1" applyAlignment="1">
      <alignment vertical="center"/>
    </xf>
    <xf numFmtId="182" fontId="18" fillId="39" borderId="27" xfId="65" applyNumberFormat="1" applyFont="1" applyFill="1" applyBorder="1" applyAlignment="1">
      <alignment/>
    </xf>
    <xf numFmtId="0" fontId="22" fillId="39" borderId="15" xfId="0" applyFont="1" applyFill="1" applyBorder="1" applyAlignment="1">
      <alignment vertical="center"/>
    </xf>
    <xf numFmtId="49" fontId="18" fillId="39" borderId="31" xfId="0" applyNumberFormat="1" applyFont="1" applyFill="1" applyBorder="1" applyAlignment="1">
      <alignment horizontal="center" vertical="center"/>
    </xf>
    <xf numFmtId="180" fontId="18" fillId="39" borderId="30" xfId="65" applyNumberFormat="1" applyFont="1" applyFill="1" applyBorder="1" applyAlignment="1">
      <alignment horizontal="center" vertical="center"/>
    </xf>
    <xf numFmtId="181" fontId="18" fillId="39" borderId="30" xfId="65" applyNumberFormat="1" applyFont="1" applyFill="1" applyBorder="1" applyAlignment="1">
      <alignment vertical="center"/>
    </xf>
    <xf numFmtId="171" fontId="18" fillId="39" borderId="30" xfId="0" applyNumberFormat="1" applyFont="1" applyFill="1" applyBorder="1" applyAlignment="1">
      <alignment vertical="center"/>
    </xf>
    <xf numFmtId="182" fontId="18" fillId="39" borderId="30" xfId="65" applyNumberFormat="1" applyFont="1" applyFill="1" applyBorder="1" applyAlignment="1">
      <alignment/>
    </xf>
    <xf numFmtId="171" fontId="17" fillId="40" borderId="14" xfId="0" applyNumberFormat="1" applyFont="1" applyFill="1" applyBorder="1" applyAlignment="1">
      <alignment/>
    </xf>
    <xf numFmtId="180" fontId="18" fillId="39" borderId="26" xfId="65" applyNumberFormat="1" applyFont="1" applyFill="1" applyBorder="1" applyAlignment="1">
      <alignment horizontal="center" vertical="center"/>
    </xf>
    <xf numFmtId="0" fontId="18" fillId="39" borderId="32" xfId="0" applyFont="1" applyFill="1" applyBorder="1" applyAlignment="1">
      <alignment vertical="center"/>
    </xf>
    <xf numFmtId="169" fontId="18" fillId="39" borderId="27" xfId="47" applyFont="1" applyFill="1" applyBorder="1" applyAlignment="1">
      <alignment horizontal="center" vertical="center"/>
    </xf>
    <xf numFmtId="39" fontId="18" fillId="39" borderId="27" xfId="65" applyNumberFormat="1" applyFont="1" applyFill="1" applyBorder="1" applyAlignment="1">
      <alignment horizontal="right" vertical="center"/>
    </xf>
    <xf numFmtId="171" fontId="18" fillId="39" borderId="27" xfId="65" applyNumberFormat="1" applyFont="1" applyFill="1" applyBorder="1" applyAlignment="1">
      <alignment vertical="center"/>
    </xf>
    <xf numFmtId="0" fontId="18" fillId="39" borderId="33" xfId="0" applyFont="1" applyFill="1" applyBorder="1" applyAlignment="1">
      <alignment vertical="center"/>
    </xf>
    <xf numFmtId="0" fontId="22" fillId="39" borderId="33" xfId="0" applyFont="1" applyFill="1" applyBorder="1" applyAlignment="1">
      <alignment vertical="center"/>
    </xf>
    <xf numFmtId="169" fontId="18" fillId="39" borderId="26" xfId="47" applyFont="1" applyFill="1" applyBorder="1" applyAlignment="1">
      <alignment horizontal="center" vertical="center"/>
    </xf>
    <xf numFmtId="39" fontId="18" fillId="39" borderId="26" xfId="65" applyNumberFormat="1" applyFont="1" applyFill="1" applyBorder="1" applyAlignment="1">
      <alignment horizontal="right" vertical="center"/>
    </xf>
    <xf numFmtId="171" fontId="18" fillId="39" borderId="26" xfId="65" applyNumberFormat="1" applyFont="1" applyFill="1" applyBorder="1" applyAlignment="1">
      <alignment vertical="center"/>
    </xf>
    <xf numFmtId="169" fontId="18" fillId="39" borderId="30" xfId="47" applyFont="1" applyFill="1" applyBorder="1" applyAlignment="1">
      <alignment horizontal="center" vertical="center"/>
    </xf>
    <xf numFmtId="39" fontId="18" fillId="39" borderId="30" xfId="65" applyNumberFormat="1" applyFont="1" applyFill="1" applyBorder="1" applyAlignment="1">
      <alignment vertical="center"/>
    </xf>
    <xf numFmtId="171" fontId="17" fillId="40" borderId="14" xfId="65" applyNumberFormat="1" applyFont="1" applyFill="1" applyBorder="1" applyAlignment="1">
      <alignment vertical="center"/>
    </xf>
    <xf numFmtId="170" fontId="16" fillId="0" borderId="11" xfId="47" applyNumberFormat="1" applyFont="1" applyBorder="1" applyAlignment="1">
      <alignment vertical="top" wrapText="1"/>
    </xf>
    <xf numFmtId="0" fontId="76" fillId="0" borderId="11" xfId="0" applyFont="1" applyBorder="1" applyAlignment="1">
      <alignment horizontal="left" vertical="top"/>
    </xf>
    <xf numFmtId="0" fontId="76" fillId="0" borderId="11" xfId="0" applyFont="1" applyBorder="1" applyAlignment="1">
      <alignment horizontal="center" vertical="top"/>
    </xf>
    <xf numFmtId="0" fontId="76" fillId="0" borderId="11" xfId="0" applyFont="1" applyBorder="1" applyAlignment="1">
      <alignment horizontal="left" vertical="top" wrapText="1"/>
    </xf>
    <xf numFmtId="0" fontId="76" fillId="0" borderId="11" xfId="0" applyFont="1" applyBorder="1" applyAlignment="1">
      <alignment horizontal="center" vertical="top" wrapText="1"/>
    </xf>
    <xf numFmtId="0" fontId="77" fillId="0" borderId="0" xfId="0" applyFont="1" applyAlignment="1">
      <alignment horizontal="center"/>
    </xf>
    <xf numFmtId="0" fontId="63" fillId="0" borderId="0" xfId="0" applyFont="1" applyAlignment="1">
      <alignment horizontal="left" wrapText="1"/>
    </xf>
    <xf numFmtId="0" fontId="63" fillId="0" borderId="0" xfId="0" applyFont="1" applyAlignment="1">
      <alignment/>
    </xf>
    <xf numFmtId="0" fontId="25" fillId="37" borderId="11" xfId="0" applyFont="1" applyFill="1" applyBorder="1" applyAlignment="1">
      <alignment horizontal="center" vertical="center" wrapText="1"/>
    </xf>
    <xf numFmtId="0" fontId="18" fillId="39" borderId="11" xfId="0" applyFont="1" applyFill="1" applyBorder="1" applyAlignment="1">
      <alignment vertical="center"/>
    </xf>
    <xf numFmtId="39" fontId="18" fillId="39" borderId="11" xfId="65" applyNumberFormat="1" applyFont="1" applyFill="1" applyBorder="1" applyAlignment="1">
      <alignment horizontal="right" vertical="center"/>
    </xf>
    <xf numFmtId="0" fontId="27" fillId="0" borderId="11" xfId="0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justify" wrapText="1"/>
    </xf>
    <xf numFmtId="4" fontId="27" fillId="0" borderId="11" xfId="0" applyNumberFormat="1" applyFont="1" applyBorder="1" applyAlignment="1">
      <alignment horizontal="center"/>
    </xf>
    <xf numFmtId="0" fontId="27" fillId="0" borderId="11" xfId="0" applyFont="1" applyBorder="1" applyAlignment="1">
      <alignment/>
    </xf>
    <xf numFmtId="2" fontId="25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wrapText="1"/>
    </xf>
    <xf numFmtId="2" fontId="28" fillId="0" borderId="11" xfId="0" applyNumberFormat="1" applyFont="1" applyBorder="1" applyAlignment="1">
      <alignment horizontal="center" wrapText="1"/>
    </xf>
    <xf numFmtId="0" fontId="76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8" fillId="2" borderId="11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0" fontId="79" fillId="0" borderId="11" xfId="0" applyFont="1" applyBorder="1" applyAlignment="1">
      <alignment horizontal="center" vertical="center"/>
    </xf>
    <xf numFmtId="0" fontId="80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184" fontId="78" fillId="2" borderId="11" xfId="0" applyNumberFormat="1" applyFont="1" applyFill="1" applyBorder="1" applyAlignment="1">
      <alignment horizontal="center" vertical="center" wrapText="1"/>
    </xf>
    <xf numFmtId="184" fontId="80" fillId="2" borderId="11" xfId="0" applyNumberFormat="1" applyFont="1" applyFill="1" applyBorder="1" applyAlignment="1">
      <alignment horizontal="center" vertical="center" wrapText="1"/>
    </xf>
    <xf numFmtId="184" fontId="24" fillId="2" borderId="11" xfId="0" applyNumberFormat="1" applyFont="1" applyFill="1" applyBorder="1" applyAlignment="1">
      <alignment horizontal="center" vertical="center" wrapText="1"/>
    </xf>
    <xf numFmtId="184" fontId="79" fillId="0" borderId="11" xfId="0" applyNumberFormat="1" applyFont="1" applyBorder="1" applyAlignment="1">
      <alignment horizontal="center" vertical="center"/>
    </xf>
    <xf numFmtId="184" fontId="79" fillId="0" borderId="0" xfId="0" applyNumberFormat="1" applyFont="1" applyAlignment="1">
      <alignment horizontal="center" vertical="center"/>
    </xf>
    <xf numFmtId="0" fontId="23" fillId="0" borderId="11" xfId="0" applyFont="1" applyBorder="1" applyAlignment="1">
      <alignment horizontal="left" vertical="top" wrapText="1"/>
    </xf>
    <xf numFmtId="184" fontId="79" fillId="0" borderId="0" xfId="0" applyNumberFormat="1" applyFont="1" applyAlignment="1">
      <alignment/>
    </xf>
    <xf numFmtId="0" fontId="81" fillId="0" borderId="0" xfId="0" applyFont="1" applyAlignment="1">
      <alignment/>
    </xf>
    <xf numFmtId="167" fontId="81" fillId="0" borderId="0" xfId="0" applyNumberFormat="1" applyFont="1" applyAlignment="1">
      <alignment/>
    </xf>
    <xf numFmtId="0" fontId="25" fillId="37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0" fontId="13" fillId="0" borderId="11" xfId="47" applyNumberFormat="1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10" fontId="70" fillId="33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70" fillId="0" borderId="0" xfId="0" applyFont="1" applyAlignment="1">
      <alignment horizontal="center"/>
    </xf>
    <xf numFmtId="0" fontId="76" fillId="0" borderId="34" xfId="0" applyFont="1" applyBorder="1" applyAlignment="1">
      <alignment horizontal="center" vertical="top"/>
    </xf>
    <xf numFmtId="0" fontId="76" fillId="0" borderId="35" xfId="0" applyFont="1" applyBorder="1" applyAlignment="1">
      <alignment horizontal="center" vertical="top"/>
    </xf>
    <xf numFmtId="0" fontId="76" fillId="0" borderId="36" xfId="0" applyFont="1" applyBorder="1" applyAlignment="1">
      <alignment horizontal="center" vertical="top"/>
    </xf>
    <xf numFmtId="0" fontId="79" fillId="0" borderId="11" xfId="0" applyNumberFormat="1" applyFont="1" applyBorder="1" applyAlignment="1">
      <alignment horizontal="center" vertical="center"/>
    </xf>
    <xf numFmtId="170" fontId="4" fillId="0" borderId="11" xfId="53" applyFont="1" applyFill="1" applyBorder="1" applyAlignment="1" applyProtection="1">
      <alignment horizontal="right"/>
      <protection locked="0"/>
    </xf>
    <xf numFmtId="170" fontId="5" fillId="0" borderId="11" xfId="53" applyFont="1" applyFill="1" applyBorder="1" applyAlignment="1" applyProtection="1">
      <alignment horizontal="right"/>
      <protection locked="0"/>
    </xf>
    <xf numFmtId="10" fontId="7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4" fontId="79" fillId="33" borderId="11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79" fillId="41" borderId="11" xfId="0" applyFont="1" applyFill="1" applyBorder="1" applyAlignment="1">
      <alignment horizontal="left" vertical="center"/>
    </xf>
    <xf numFmtId="0" fontId="79" fillId="41" borderId="11" xfId="0" applyFont="1" applyFill="1" applyBorder="1" applyAlignment="1">
      <alignment horizontal="center" vertical="center"/>
    </xf>
    <xf numFmtId="184" fontId="79" fillId="41" borderId="11" xfId="0" applyNumberFormat="1" applyFont="1" applyFill="1" applyBorder="1" applyAlignment="1">
      <alignment horizontal="center" vertical="center" wrapText="1"/>
    </xf>
    <xf numFmtId="169" fontId="79" fillId="0" borderId="0" xfId="0" applyNumberFormat="1" applyFont="1" applyAlignment="1">
      <alignment/>
    </xf>
    <xf numFmtId="169" fontId="70" fillId="0" borderId="0" xfId="0" applyNumberFormat="1" applyFont="1" applyBorder="1" applyAlignment="1">
      <alignment/>
    </xf>
    <xf numFmtId="0" fontId="9" fillId="36" borderId="0" xfId="0" applyFont="1" applyFill="1" applyBorder="1" applyAlignment="1">
      <alignment horizontal="center"/>
    </xf>
    <xf numFmtId="0" fontId="12" fillId="36" borderId="37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7" fillId="40" borderId="37" xfId="0" applyFont="1" applyFill="1" applyBorder="1" applyAlignment="1">
      <alignment horizontal="center" vertical="center"/>
    </xf>
    <xf numFmtId="0" fontId="17" fillId="40" borderId="19" xfId="0" applyFont="1" applyFill="1" applyBorder="1" applyAlignment="1">
      <alignment horizontal="center" vertical="center"/>
    </xf>
    <xf numFmtId="0" fontId="17" fillId="40" borderId="17" xfId="0" applyFont="1" applyFill="1" applyBorder="1" applyAlignment="1">
      <alignment horizontal="center" vertical="center"/>
    </xf>
    <xf numFmtId="0" fontId="17" fillId="39" borderId="0" xfId="0" applyFont="1" applyFill="1" applyAlignment="1">
      <alignment horizontal="center" vertical="center"/>
    </xf>
    <xf numFmtId="0" fontId="17" fillId="40" borderId="38" xfId="0" applyFont="1" applyFill="1" applyBorder="1" applyAlignment="1">
      <alignment horizontal="center" vertical="center"/>
    </xf>
    <xf numFmtId="0" fontId="17" fillId="40" borderId="39" xfId="0" applyFont="1" applyFill="1" applyBorder="1" applyAlignment="1">
      <alignment horizontal="center" vertical="center"/>
    </xf>
    <xf numFmtId="0" fontId="17" fillId="40" borderId="20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8" fillId="39" borderId="0" xfId="0" applyFont="1" applyFill="1" applyAlignment="1">
      <alignment horizontal="center" vertical="center"/>
    </xf>
    <xf numFmtId="0" fontId="17" fillId="39" borderId="40" xfId="0" applyFont="1" applyFill="1" applyBorder="1" applyAlignment="1">
      <alignment horizontal="center" vertical="center"/>
    </xf>
    <xf numFmtId="0" fontId="72" fillId="35" borderId="0" xfId="0" applyFont="1" applyFill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0" fontId="6" fillId="35" borderId="37" xfId="0" applyFont="1" applyFill="1" applyBorder="1" applyAlignment="1" applyProtection="1">
      <alignment horizontal="center"/>
      <protection/>
    </xf>
    <xf numFmtId="0" fontId="6" fillId="35" borderId="19" xfId="0" applyFont="1" applyFill="1" applyBorder="1" applyAlignment="1" applyProtection="1">
      <alignment horizontal="center"/>
      <protection/>
    </xf>
    <xf numFmtId="0" fontId="6" fillId="35" borderId="17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72" fillId="0" borderId="34" xfId="0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/>
      <protection/>
    </xf>
    <xf numFmtId="0" fontId="5" fillId="36" borderId="37" xfId="0" applyFont="1" applyFill="1" applyBorder="1" applyAlignment="1" applyProtection="1">
      <alignment horizontal="center"/>
      <protection/>
    </xf>
    <xf numFmtId="0" fontId="5" fillId="36" borderId="19" xfId="0" applyFont="1" applyFill="1" applyBorder="1" applyAlignment="1" applyProtection="1">
      <alignment horizontal="center"/>
      <protection/>
    </xf>
    <xf numFmtId="0" fontId="72" fillId="35" borderId="37" xfId="0" applyFont="1" applyFill="1" applyBorder="1" applyAlignment="1">
      <alignment horizontal="center" vertical="center"/>
    </xf>
    <xf numFmtId="0" fontId="72" fillId="35" borderId="19" xfId="0" applyFont="1" applyFill="1" applyBorder="1" applyAlignment="1">
      <alignment horizontal="center" vertical="center"/>
    </xf>
    <xf numFmtId="0" fontId="72" fillId="35" borderId="17" xfId="0" applyFont="1" applyFill="1" applyBorder="1" applyAlignment="1">
      <alignment horizontal="center" vertical="center"/>
    </xf>
    <xf numFmtId="0" fontId="72" fillId="35" borderId="0" xfId="0" applyFont="1" applyFill="1" applyAlignment="1">
      <alignment horizontal="center" vertical="center"/>
    </xf>
    <xf numFmtId="0" fontId="72" fillId="35" borderId="0" xfId="0" applyFont="1" applyFill="1" applyBorder="1" applyAlignment="1">
      <alignment horizontal="center" vertical="center"/>
    </xf>
    <xf numFmtId="0" fontId="72" fillId="35" borderId="41" xfId="0" applyFont="1" applyFill="1" applyBorder="1" applyAlignment="1">
      <alignment horizontal="center" vertical="center"/>
    </xf>
    <xf numFmtId="0" fontId="6" fillId="35" borderId="0" xfId="0" applyFont="1" applyFill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4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left"/>
      <protection/>
    </xf>
    <xf numFmtId="0" fontId="6" fillId="35" borderId="21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72" fillId="35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6" borderId="37" xfId="0" applyFont="1" applyFill="1" applyBorder="1" applyAlignment="1" applyProtection="1">
      <alignment horizontal="center" vertical="center"/>
      <protection/>
    </xf>
    <xf numFmtId="0" fontId="3" fillId="36" borderId="19" xfId="0" applyFont="1" applyFill="1" applyBorder="1" applyAlignment="1" applyProtection="1">
      <alignment horizontal="center" vertical="center"/>
      <protection/>
    </xf>
    <xf numFmtId="0" fontId="3" fillId="36" borderId="17" xfId="0" applyFont="1" applyFill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left" vertical="center" wrapText="1"/>
      <protection/>
    </xf>
    <xf numFmtId="0" fontId="3" fillId="0" borderId="36" xfId="0" applyFont="1" applyBorder="1" applyAlignment="1" applyProtection="1">
      <alignment horizontal="left" vertical="center" wrapText="1"/>
      <protection/>
    </xf>
    <xf numFmtId="0" fontId="6" fillId="35" borderId="41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7" xfId="0" applyFont="1" applyBorder="1" applyAlignment="1">
      <alignment/>
    </xf>
    <xf numFmtId="167" fontId="10" fillId="0" borderId="37" xfId="0" applyNumberFormat="1" applyFont="1" applyBorder="1" applyAlignment="1">
      <alignment horizontal="center"/>
    </xf>
    <xf numFmtId="167" fontId="10" fillId="0" borderId="18" xfId="0" applyNumberFormat="1" applyFont="1" applyBorder="1" applyAlignment="1">
      <alignment horizontal="center"/>
    </xf>
    <xf numFmtId="0" fontId="10" fillId="42" borderId="37" xfId="0" applyFont="1" applyFill="1" applyBorder="1" applyAlignment="1">
      <alignment/>
    </xf>
    <xf numFmtId="0" fontId="10" fillId="42" borderId="19" xfId="0" applyFont="1" applyFill="1" applyBorder="1" applyAlignment="1">
      <alignment/>
    </xf>
    <xf numFmtId="0" fontId="10" fillId="42" borderId="18" xfId="0" applyFont="1" applyFill="1" applyBorder="1" applyAlignment="1">
      <alignment/>
    </xf>
    <xf numFmtId="0" fontId="10" fillId="0" borderId="3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6" fillId="0" borderId="34" xfId="0" applyFont="1" applyBorder="1" applyAlignment="1">
      <alignment horizontal="center" vertical="top"/>
    </xf>
    <xf numFmtId="0" fontId="76" fillId="0" borderId="35" xfId="0" applyFont="1" applyBorder="1" applyAlignment="1">
      <alignment horizontal="center" vertical="top"/>
    </xf>
    <xf numFmtId="0" fontId="76" fillId="0" borderId="36" xfId="0" applyFont="1" applyBorder="1" applyAlignment="1">
      <alignment horizontal="center" vertical="top"/>
    </xf>
    <xf numFmtId="0" fontId="63" fillId="0" borderId="0" xfId="0" applyFont="1" applyAlignment="1">
      <alignment horizontal="left" wrapText="1"/>
    </xf>
    <xf numFmtId="0" fontId="69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7" fillId="0" borderId="11" xfId="0" applyFont="1" applyBorder="1" applyAlignment="1">
      <alignment/>
    </xf>
    <xf numFmtId="0" fontId="28" fillId="0" borderId="11" xfId="0" applyFont="1" applyBorder="1" applyAlignment="1">
      <alignment horizontal="center" wrapText="1"/>
    </xf>
  </cellXfs>
  <cellStyles count="7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Moeda 4" xfId="52"/>
    <cellStyle name="Moeda 5" xfId="53"/>
    <cellStyle name="Moeda 6" xfId="54"/>
    <cellStyle name="Neutra" xfId="55"/>
    <cellStyle name="Normal 2" xfId="56"/>
    <cellStyle name="Normal 3" xfId="57"/>
    <cellStyle name="Nota" xfId="58"/>
    <cellStyle name="Percent" xfId="59"/>
    <cellStyle name="Porcentagem 2" xfId="60"/>
    <cellStyle name="Porcentagem 2 2" xfId="61"/>
    <cellStyle name="Porcentagem 3" xfId="62"/>
    <cellStyle name="Porcentagem 3 2" xfId="63"/>
    <cellStyle name="Saída" xfId="64"/>
    <cellStyle name="Comma" xfId="65"/>
    <cellStyle name="Comma [0]" xfId="66"/>
    <cellStyle name="Separador de milhares 2" xfId="67"/>
    <cellStyle name="Separador de milhares 2 2" xfId="68"/>
    <cellStyle name="Separador de milhares 2 2 2" xfId="69"/>
    <cellStyle name="Separador de milhares 2 3" xfId="70"/>
    <cellStyle name="Separador de milhares 3" xfId="71"/>
    <cellStyle name="Separador de milhares 3 2" xfId="72"/>
    <cellStyle name="Separador de milhares 3 2 2" xfId="73"/>
    <cellStyle name="Separador de milhares 3 3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Vírgula 2" xfId="83"/>
    <cellStyle name="Vírgula 2 2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</xdr:col>
      <xdr:colOff>333375</xdr:colOff>
      <xdr:row>3</xdr:row>
      <xdr:rowOff>0</xdr:rowOff>
    </xdr:to>
    <xdr:pic>
      <xdr:nvPicPr>
        <xdr:cNvPr id="1" name="Imagem 6" descr="BB_(2) - Cóp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085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409575</xdr:colOff>
      <xdr:row>1</xdr:row>
      <xdr:rowOff>9525</xdr:rowOff>
    </xdr:from>
    <xdr:ext cx="8143875" cy="828675"/>
    <xdr:sp>
      <xdr:nvSpPr>
        <xdr:cNvPr id="2" name="Retângulo 7"/>
        <xdr:cNvSpPr>
          <a:spLocks/>
        </xdr:cNvSpPr>
      </xdr:nvSpPr>
      <xdr:spPr>
        <a:xfrm>
          <a:off x="409575" y="200025"/>
          <a:ext cx="8143875" cy="828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99"/>
              </a:solidFill>
            </a:rPr>
            <a:t>BETA</a:t>
          </a:r>
          <a:r>
            <a:rPr lang="en-US" cap="none" sz="2000" b="1" i="0" u="none" baseline="0">
              <a:solidFill>
                <a:srgbClr val="FFFF99"/>
              </a:solidFill>
            </a:rPr>
            <a:t> BRASIL SERVIÇOS DE CONSERVAÇÃO E LIMPEZA LTDA
</a:t>
          </a:r>
          <a:r>
            <a:rPr lang="en-US" cap="none" sz="2000" b="1" i="0" u="none" baseline="0">
              <a:solidFill>
                <a:srgbClr val="FFFF99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0</xdr:row>
      <xdr:rowOff>0</xdr:rowOff>
    </xdr:from>
    <xdr:ext cx="6048375" cy="352425"/>
    <xdr:sp>
      <xdr:nvSpPr>
        <xdr:cNvPr id="1" name="Retângulo 2"/>
        <xdr:cNvSpPr>
          <a:spLocks/>
        </xdr:cNvSpPr>
      </xdr:nvSpPr>
      <xdr:spPr>
        <a:xfrm>
          <a:off x="314325" y="0"/>
          <a:ext cx="6048375" cy="352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99"/>
              </a:solidFill>
            </a:rPr>
            <a:t> 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1</xdr:row>
      <xdr:rowOff>28575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8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142875</xdr:rowOff>
    </xdr:from>
    <xdr:to>
      <xdr:col>0</xdr:col>
      <xdr:colOff>2486025</xdr:colOff>
      <xdr:row>3</xdr:row>
      <xdr:rowOff>142875</xdr:rowOff>
    </xdr:to>
    <xdr:pic>
      <xdr:nvPicPr>
        <xdr:cNvPr id="1" name="Imagem 6" descr="BB_(2) - Cóp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2875"/>
          <a:ext cx="2105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209550</xdr:colOff>
      <xdr:row>0</xdr:row>
      <xdr:rowOff>161925</xdr:rowOff>
    </xdr:from>
    <xdr:ext cx="5819775" cy="400050"/>
    <xdr:sp>
      <xdr:nvSpPr>
        <xdr:cNvPr id="2" name="Retângulo 2"/>
        <xdr:cNvSpPr>
          <a:spLocks/>
        </xdr:cNvSpPr>
      </xdr:nvSpPr>
      <xdr:spPr>
        <a:xfrm>
          <a:off x="2781300" y="161925"/>
          <a:ext cx="5819775" cy="400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99"/>
              </a:solidFill>
            </a:rPr>
            <a:t>BETA</a:t>
          </a:r>
          <a:r>
            <a:rPr lang="en-US" cap="none" sz="2000" b="1" i="0" u="none" baseline="0">
              <a:solidFill>
                <a:srgbClr val="FFFF99"/>
              </a:solidFill>
            </a:rPr>
            <a:t> BRASIL SERVIÇOS DE CONSERVAÇÃO E LIMPEZA LTDA
</a:t>
          </a:r>
          <a:r>
            <a:rPr lang="en-US" cap="none" sz="2000" b="1" i="0" u="none" baseline="0">
              <a:solidFill>
                <a:srgbClr val="FFFF99"/>
              </a:solidFill>
            </a:rPr>
            <a:t>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beta\Licitacao$\Administrativo\PREGOES%20ELETRONICOS\MHSERVICOS\2018\MANAUS\PROCURADORIA%20REGIONAL\PROCURADORIA%20REGIONAL%20AM(ADITIVO%202%20COPEIRA%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"/>
      <sheetName val="Encarregado "/>
      <sheetName val="Servente "/>
      <sheetName val="Copeira "/>
      <sheetName val="Uniforme "/>
      <sheetName val="Produtividade"/>
      <sheetName val="material +equipamentos .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70"/>
  <sheetViews>
    <sheetView view="pageBreakPreview" zoomScale="80" zoomScaleSheetLayoutView="80" zoomScalePageLayoutView="0" workbookViewId="0" topLeftCell="A43">
      <selection activeCell="G71" sqref="G71"/>
    </sheetView>
  </sheetViews>
  <sheetFormatPr defaultColWidth="9.140625" defaultRowHeight="15"/>
  <cols>
    <col min="1" max="1" width="11.28125" style="0" customWidth="1"/>
    <col min="2" max="2" width="39.57421875" style="0" customWidth="1"/>
    <col min="3" max="3" width="18.57421875" style="0" customWidth="1"/>
    <col min="4" max="4" width="13.8515625" style="0" customWidth="1"/>
    <col min="5" max="5" width="33.57421875" style="0" customWidth="1"/>
    <col min="6" max="6" width="20.28125" style="0" bestFit="1" customWidth="1"/>
    <col min="7" max="7" width="18.7109375" style="0" customWidth="1"/>
    <col min="8" max="8" width="15.28125" style="0" bestFit="1" customWidth="1"/>
  </cols>
  <sheetData>
    <row r="1" s="130" customFormat="1" ht="15"/>
    <row r="2" s="130" customFormat="1" ht="15"/>
    <row r="3" s="130" customFormat="1" ht="15"/>
    <row r="4" s="130" customFormat="1" ht="15"/>
    <row r="5" spans="1:9" s="130" customFormat="1" ht="15.75">
      <c r="A5" s="264"/>
      <c r="B5" s="264"/>
      <c r="C5" s="264"/>
      <c r="D5" s="264"/>
      <c r="E5" s="264"/>
      <c r="F5" s="264"/>
      <c r="G5" s="264"/>
      <c r="H5" s="131"/>
      <c r="I5" s="131"/>
    </row>
    <row r="6" spans="1:9" s="130" customFormat="1" ht="15.75" thickBot="1">
      <c r="A6" s="132"/>
      <c r="B6" s="132"/>
      <c r="C6" s="132"/>
      <c r="D6" s="132"/>
      <c r="E6" s="132"/>
      <c r="F6" s="132"/>
      <c r="G6" s="132"/>
      <c r="H6" s="132"/>
      <c r="I6" s="133"/>
    </row>
    <row r="7" spans="1:9" s="130" customFormat="1" ht="15.75" thickBot="1">
      <c r="A7" s="265" t="s">
        <v>351</v>
      </c>
      <c r="B7" s="266"/>
      <c r="C7" s="266"/>
      <c r="D7" s="266"/>
      <c r="E7" s="266"/>
      <c r="F7" s="267"/>
      <c r="G7" s="132"/>
      <c r="H7" s="132"/>
      <c r="I7" s="132"/>
    </row>
    <row r="8" spans="1:9" s="130" customFormat="1" ht="15">
      <c r="A8" s="134"/>
      <c r="B8" s="134"/>
      <c r="C8" s="135"/>
      <c r="D8" s="135"/>
      <c r="E8" s="135"/>
      <c r="F8" s="135"/>
      <c r="G8" s="135"/>
      <c r="H8" s="134"/>
      <c r="I8" s="136"/>
    </row>
    <row r="9" s="130" customFormat="1" ht="15"/>
    <row r="10" spans="1:8" ht="15.75" thickBot="1">
      <c r="A10" s="130"/>
      <c r="B10" s="130"/>
      <c r="C10" s="130"/>
      <c r="D10" s="130"/>
      <c r="E10" s="130"/>
      <c r="F10" s="130"/>
      <c r="G10" s="130"/>
      <c r="H10" s="130"/>
    </row>
    <row r="11" spans="1:8" ht="15.75" thickBot="1">
      <c r="A11" s="276" t="s">
        <v>126</v>
      </c>
      <c r="B11" s="277"/>
      <c r="C11" s="277"/>
      <c r="D11" s="277"/>
      <c r="E11" s="277"/>
      <c r="F11" s="278"/>
      <c r="G11" s="158"/>
      <c r="H11" s="158"/>
    </row>
    <row r="12" spans="1:8" ht="15.75" customHeight="1">
      <c r="A12" s="137"/>
      <c r="B12" s="137"/>
      <c r="C12" s="137"/>
      <c r="D12" s="137"/>
      <c r="E12" s="137"/>
      <c r="F12" s="137"/>
      <c r="G12" s="158"/>
      <c r="H12" s="158"/>
    </row>
    <row r="13" spans="1:8" ht="15">
      <c r="A13" s="272" t="s">
        <v>165</v>
      </c>
      <c r="B13" s="272"/>
      <c r="C13" s="272"/>
      <c r="D13" s="272"/>
      <c r="E13" s="272"/>
      <c r="F13" s="159"/>
      <c r="G13" s="159"/>
      <c r="H13" s="160"/>
    </row>
    <row r="14" spans="1:8" ht="15">
      <c r="A14" s="279"/>
      <c r="B14" s="279"/>
      <c r="C14" s="279"/>
      <c r="D14" s="279"/>
      <c r="E14" s="279"/>
      <c r="F14" s="159"/>
      <c r="G14" s="159"/>
      <c r="H14" s="160"/>
    </row>
    <row r="15" spans="1:8" ht="15.75" thickBot="1">
      <c r="A15" s="280" t="s">
        <v>166</v>
      </c>
      <c r="B15" s="280"/>
      <c r="C15" s="280"/>
      <c r="D15" s="280"/>
      <c r="E15" s="280"/>
      <c r="F15" s="159"/>
      <c r="G15" s="159"/>
      <c r="H15" s="160"/>
    </row>
    <row r="16" spans="1:8" ht="15.75" customHeight="1" thickBot="1">
      <c r="A16" s="161" t="s">
        <v>167</v>
      </c>
      <c r="B16" s="162" t="s">
        <v>168</v>
      </c>
      <c r="C16" s="163" t="s">
        <v>169</v>
      </c>
      <c r="D16" s="164" t="s">
        <v>170</v>
      </c>
      <c r="E16" s="163" t="s">
        <v>171</v>
      </c>
      <c r="F16" s="165"/>
      <c r="G16" s="165"/>
      <c r="H16" s="166"/>
    </row>
    <row r="17" spans="1:8" ht="15">
      <c r="A17" s="167"/>
      <c r="B17" s="168" t="s">
        <v>150</v>
      </c>
      <c r="C17" s="169" t="s">
        <v>198</v>
      </c>
      <c r="D17" s="170">
        <f>'[1]Encarregado '!C151</f>
        <v>0</v>
      </c>
      <c r="E17" s="171">
        <f>1/(1100*30)*D17</f>
        <v>0</v>
      </c>
      <c r="F17" s="159"/>
      <c r="G17" s="159"/>
      <c r="H17" s="160"/>
    </row>
    <row r="18" spans="1:8" ht="15.75" thickBot="1">
      <c r="A18" s="172">
        <v>2</v>
      </c>
      <c r="B18" s="173" t="s">
        <v>155</v>
      </c>
      <c r="C18" s="174" t="s">
        <v>199</v>
      </c>
      <c r="D18" s="175">
        <f>'SERVENTE '!C161</f>
        <v>3574.194167376536</v>
      </c>
      <c r="E18" s="176">
        <f>(1/1200)*(D18)</f>
        <v>2.978495139480447</v>
      </c>
      <c r="F18" s="159"/>
      <c r="G18" s="159"/>
      <c r="H18" s="160"/>
    </row>
    <row r="19" spans="1:8" ht="15.75" thickBot="1">
      <c r="A19" s="177"/>
      <c r="B19" s="269" t="s">
        <v>166</v>
      </c>
      <c r="C19" s="270"/>
      <c r="D19" s="271"/>
      <c r="E19" s="178">
        <f>SUM(E17:E18)</f>
        <v>2.978495139480447</v>
      </c>
      <c r="F19" s="159"/>
      <c r="G19" s="159"/>
      <c r="H19" s="160"/>
    </row>
    <row r="20" spans="1:8" ht="15">
      <c r="A20" s="159"/>
      <c r="B20" s="159"/>
      <c r="C20" s="159"/>
      <c r="D20" s="159"/>
      <c r="E20" s="159"/>
      <c r="F20" s="159"/>
      <c r="G20" s="159"/>
      <c r="H20" s="160"/>
    </row>
    <row r="21" spans="1:8" s="130" customFormat="1" ht="15.75" thickBot="1">
      <c r="A21" s="280" t="s">
        <v>202</v>
      </c>
      <c r="B21" s="280"/>
      <c r="C21" s="280"/>
      <c r="D21" s="280"/>
      <c r="E21" s="280"/>
      <c r="F21" s="159"/>
      <c r="G21" s="159"/>
      <c r="H21" s="160"/>
    </row>
    <row r="22" spans="1:8" s="130" customFormat="1" ht="25.5" thickBot="1">
      <c r="A22" s="161" t="s">
        <v>167</v>
      </c>
      <c r="B22" s="162" t="s">
        <v>168</v>
      </c>
      <c r="C22" s="163" t="s">
        <v>169</v>
      </c>
      <c r="D22" s="164" t="s">
        <v>170</v>
      </c>
      <c r="E22" s="163" t="s">
        <v>171</v>
      </c>
      <c r="F22" s="159"/>
      <c r="G22" s="159"/>
      <c r="H22" s="160"/>
    </row>
    <row r="23" spans="1:8" s="130" customFormat="1" ht="15">
      <c r="A23" s="167"/>
      <c r="B23" s="168" t="s">
        <v>150</v>
      </c>
      <c r="C23" s="169" t="s">
        <v>208</v>
      </c>
      <c r="D23" s="170"/>
      <c r="E23" s="171">
        <f>1/(1100*30)*D23</f>
        <v>0</v>
      </c>
      <c r="F23" s="159"/>
      <c r="G23" s="159"/>
      <c r="H23" s="160"/>
    </row>
    <row r="24" spans="1:8" s="130" customFormat="1" ht="15.75" thickBot="1">
      <c r="A24" s="172">
        <v>2</v>
      </c>
      <c r="B24" s="173" t="s">
        <v>155</v>
      </c>
      <c r="C24" s="174" t="s">
        <v>207</v>
      </c>
      <c r="D24" s="175">
        <f>D18</f>
        <v>3574.194167376536</v>
      </c>
      <c r="E24" s="176">
        <f>(1/300)*(D24)</f>
        <v>11.913980557921787</v>
      </c>
      <c r="F24" s="159"/>
      <c r="G24" s="159"/>
      <c r="H24" s="160"/>
    </row>
    <row r="25" spans="1:8" s="130" customFormat="1" ht="15.75" thickBot="1">
      <c r="A25" s="177"/>
      <c r="B25" s="269" t="s">
        <v>166</v>
      </c>
      <c r="C25" s="270"/>
      <c r="D25" s="271"/>
      <c r="E25" s="178">
        <f>SUM(E23:E24)</f>
        <v>11.913980557921787</v>
      </c>
      <c r="F25" s="159"/>
      <c r="G25" s="159"/>
      <c r="H25" s="160"/>
    </row>
    <row r="26" spans="1:8" s="130" customFormat="1" ht="15">
      <c r="A26" s="159"/>
      <c r="B26" s="159"/>
      <c r="C26" s="159"/>
      <c r="D26" s="159"/>
      <c r="E26" s="159"/>
      <c r="F26" s="159"/>
      <c r="G26" s="159"/>
      <c r="H26" s="160"/>
    </row>
    <row r="27" spans="1:8" s="130" customFormat="1" ht="15">
      <c r="A27" s="159"/>
      <c r="B27" s="159"/>
      <c r="C27" s="159"/>
      <c r="D27" s="159"/>
      <c r="E27" s="159"/>
      <c r="F27" s="159"/>
      <c r="G27" s="159"/>
      <c r="H27" s="160"/>
    </row>
    <row r="28" spans="1:8" ht="15">
      <c r="A28" s="159"/>
      <c r="B28" s="159"/>
      <c r="C28" s="159"/>
      <c r="D28" s="159"/>
      <c r="E28" s="159"/>
      <c r="F28" s="159"/>
      <c r="G28" s="159"/>
      <c r="H28" s="160"/>
    </row>
    <row r="29" spans="1:8" ht="15.75" thickBot="1">
      <c r="A29" s="280" t="s">
        <v>172</v>
      </c>
      <c r="B29" s="280"/>
      <c r="C29" s="280"/>
      <c r="D29" s="280"/>
      <c r="E29" s="280"/>
      <c r="F29" s="159"/>
      <c r="G29" s="159"/>
      <c r="H29" s="160"/>
    </row>
    <row r="30" spans="1:8" ht="25.5" thickBot="1">
      <c r="A30" s="161" t="s">
        <v>167</v>
      </c>
      <c r="B30" s="162" t="s">
        <v>168</v>
      </c>
      <c r="C30" s="163" t="s">
        <v>169</v>
      </c>
      <c r="D30" s="164" t="s">
        <v>170</v>
      </c>
      <c r="E30" s="163" t="s">
        <v>171</v>
      </c>
      <c r="F30" s="165"/>
      <c r="G30" s="165"/>
      <c r="H30" s="166"/>
    </row>
    <row r="31" spans="1:8" ht="15">
      <c r="A31" s="167"/>
      <c r="B31" s="168" t="s">
        <v>150</v>
      </c>
      <c r="C31" s="169" t="s">
        <v>200</v>
      </c>
      <c r="D31" s="170">
        <f>D17</f>
        <v>0</v>
      </c>
      <c r="E31" s="171">
        <f>1/(30*1800)*D31</f>
        <v>0</v>
      </c>
      <c r="F31" s="159"/>
      <c r="G31" s="159"/>
      <c r="H31" s="160"/>
    </row>
    <row r="32" spans="1:8" ht="15.75" thickBot="1">
      <c r="A32" s="172">
        <v>2</v>
      </c>
      <c r="B32" s="173" t="s">
        <v>155</v>
      </c>
      <c r="C32" s="174" t="s">
        <v>201</v>
      </c>
      <c r="D32" s="175">
        <f>D18</f>
        <v>3574.194167376536</v>
      </c>
      <c r="E32" s="176">
        <f>1/2700*D32</f>
        <v>1.3237756175468651</v>
      </c>
      <c r="F32" s="159"/>
      <c r="G32" s="159"/>
      <c r="H32" s="160"/>
    </row>
    <row r="33" spans="1:8" ht="15.75" thickBot="1">
      <c r="A33" s="177"/>
      <c r="B33" s="269" t="s">
        <v>173</v>
      </c>
      <c r="C33" s="270"/>
      <c r="D33" s="271"/>
      <c r="E33" s="178">
        <f>SUM(E31:E32)+0.01</f>
        <v>1.3337756175468651</v>
      </c>
      <c r="F33" s="159"/>
      <c r="G33" s="159"/>
      <c r="H33" s="160"/>
    </row>
    <row r="34" spans="1:8" ht="15">
      <c r="A34" s="159"/>
      <c r="B34" s="159"/>
      <c r="C34" s="159"/>
      <c r="D34" s="159"/>
      <c r="E34" s="159"/>
      <c r="F34" s="159"/>
      <c r="G34" s="159"/>
      <c r="H34" s="160"/>
    </row>
    <row r="35" spans="1:8" ht="15">
      <c r="A35" s="159"/>
      <c r="B35" s="159"/>
      <c r="C35" s="159"/>
      <c r="D35" s="159"/>
      <c r="E35" s="159"/>
      <c r="F35" s="159"/>
      <c r="G35" s="159"/>
      <c r="H35" s="160"/>
    </row>
    <row r="36" spans="1:8" ht="15.75" thickBot="1">
      <c r="A36" s="272" t="s">
        <v>174</v>
      </c>
      <c r="B36" s="272"/>
      <c r="C36" s="272"/>
      <c r="D36" s="272"/>
      <c r="E36" s="272"/>
      <c r="F36" s="159"/>
      <c r="G36" s="159"/>
      <c r="H36" s="160"/>
    </row>
    <row r="37" spans="1:8" ht="33.75" thickBot="1">
      <c r="A37" s="161" t="s">
        <v>167</v>
      </c>
      <c r="B37" s="162" t="s">
        <v>168</v>
      </c>
      <c r="C37" s="163" t="s">
        <v>169</v>
      </c>
      <c r="D37" s="164" t="s">
        <v>175</v>
      </c>
      <c r="E37" s="163" t="s">
        <v>176</v>
      </c>
      <c r="F37" s="163" t="s">
        <v>177</v>
      </c>
      <c r="G37" s="163" t="s">
        <v>178</v>
      </c>
      <c r="H37" s="179" t="s">
        <v>179</v>
      </c>
    </row>
    <row r="38" spans="1:8" ht="15">
      <c r="A38" s="172">
        <v>2</v>
      </c>
      <c r="B38" s="168" t="s">
        <v>150</v>
      </c>
      <c r="C38" s="169" t="s">
        <v>203</v>
      </c>
      <c r="D38" s="180">
        <v>16</v>
      </c>
      <c r="E38" s="181" t="s">
        <v>180</v>
      </c>
      <c r="F38" s="182">
        <f>1/(30*380)*D38*(1/188.76)</f>
        <v>7.4354141339787274E-06</v>
      </c>
      <c r="G38" s="183">
        <f>D17</f>
        <v>0</v>
      </c>
      <c r="H38" s="184">
        <f>F38*G38</f>
        <v>0</v>
      </c>
    </row>
    <row r="39" spans="1:8" ht="15.75" thickBot="1">
      <c r="A39" s="185"/>
      <c r="B39" s="173" t="s">
        <v>155</v>
      </c>
      <c r="C39" s="174" t="s">
        <v>204</v>
      </c>
      <c r="D39" s="186">
        <v>16</v>
      </c>
      <c r="E39" s="187" t="s">
        <v>180</v>
      </c>
      <c r="F39" s="188">
        <f>1/380*D39*(1/188.76)</f>
        <v>0.00022306242401936183</v>
      </c>
      <c r="G39" s="189">
        <f>D18</f>
        <v>3574.194167376536</v>
      </c>
      <c r="H39" s="190">
        <f>F39*G39</f>
        <v>0.7972684148908747</v>
      </c>
    </row>
    <row r="40" spans="1:8" ht="15.75" thickBot="1">
      <c r="A40" s="177"/>
      <c r="B40" s="269" t="s">
        <v>181</v>
      </c>
      <c r="C40" s="270"/>
      <c r="D40" s="270"/>
      <c r="E40" s="270"/>
      <c r="F40" s="270"/>
      <c r="G40" s="271"/>
      <c r="H40" s="191">
        <f>SUM(H38:H39)</f>
        <v>0.7972684148908747</v>
      </c>
    </row>
    <row r="41" spans="1:8" ht="15">
      <c r="A41" s="159"/>
      <c r="B41" s="159"/>
      <c r="C41" s="159"/>
      <c r="D41" s="159"/>
      <c r="E41" s="159"/>
      <c r="F41" s="159"/>
      <c r="G41" s="159"/>
      <c r="H41" s="160"/>
    </row>
    <row r="42" spans="1:8" ht="15.75" thickBot="1">
      <c r="A42" s="272" t="s">
        <v>182</v>
      </c>
      <c r="B42" s="272"/>
      <c r="C42" s="272"/>
      <c r="D42" s="272"/>
      <c r="E42" s="272"/>
      <c r="F42" s="159"/>
      <c r="G42" s="159"/>
      <c r="H42" s="160"/>
    </row>
    <row r="43" spans="1:8" ht="33.75" thickBot="1">
      <c r="A43" s="161" t="s">
        <v>167</v>
      </c>
      <c r="B43" s="162" t="s">
        <v>168</v>
      </c>
      <c r="C43" s="163" t="s">
        <v>169</v>
      </c>
      <c r="D43" s="164" t="s">
        <v>175</v>
      </c>
      <c r="E43" s="163" t="s">
        <v>176</v>
      </c>
      <c r="F43" s="163" t="s">
        <v>177</v>
      </c>
      <c r="G43" s="163" t="s">
        <v>183</v>
      </c>
      <c r="H43" s="179" t="s">
        <v>179</v>
      </c>
    </row>
    <row r="44" spans="1:8" ht="15">
      <c r="A44" s="167"/>
      <c r="B44" s="168" t="s">
        <v>150</v>
      </c>
      <c r="C44" s="169" t="s">
        <v>184</v>
      </c>
      <c r="D44" s="180" t="s">
        <v>185</v>
      </c>
      <c r="E44" s="181" t="s">
        <v>186</v>
      </c>
      <c r="F44" s="182">
        <f>1/(4*300)*D44*(1/1132.6)</f>
        <v>5.88616163399847E-06</v>
      </c>
      <c r="G44" s="183">
        <f>D17</f>
        <v>0</v>
      </c>
      <c r="H44" s="184">
        <f>F44*G44</f>
        <v>0</v>
      </c>
    </row>
    <row r="45" spans="1:8" ht="15.75" thickBot="1">
      <c r="A45" s="172">
        <v>2</v>
      </c>
      <c r="B45" s="173" t="s">
        <v>155</v>
      </c>
      <c r="C45" s="174" t="s">
        <v>187</v>
      </c>
      <c r="D45" s="186" t="s">
        <v>185</v>
      </c>
      <c r="E45" s="192" t="s">
        <v>186</v>
      </c>
      <c r="F45" s="182">
        <f>1/130*D45*(1/1132.6)</f>
        <v>5.433379969844742E-05</v>
      </c>
      <c r="G45" s="189"/>
      <c r="H45" s="190">
        <f>F45*G45</f>
        <v>0</v>
      </c>
    </row>
    <row r="46" spans="1:8" ht="15.75" thickBot="1">
      <c r="A46" s="177"/>
      <c r="B46" s="269" t="s">
        <v>188</v>
      </c>
      <c r="C46" s="270"/>
      <c r="D46" s="270"/>
      <c r="E46" s="270"/>
      <c r="F46" s="270"/>
      <c r="G46" s="271"/>
      <c r="H46" s="191">
        <f>SUM(H44:H45)</f>
        <v>0</v>
      </c>
    </row>
    <row r="47" spans="1:8" ht="15">
      <c r="A47" s="159"/>
      <c r="B47" s="159"/>
      <c r="C47" s="159"/>
      <c r="D47" s="159"/>
      <c r="E47" s="159"/>
      <c r="F47" s="159"/>
      <c r="G47" s="159"/>
      <c r="H47" s="160"/>
    </row>
    <row r="48" spans="1:8" ht="15.75" thickBot="1">
      <c r="A48" s="159"/>
      <c r="B48" s="159"/>
      <c r="C48" s="159"/>
      <c r="D48" s="159"/>
      <c r="E48" s="159"/>
      <c r="F48" s="159"/>
      <c r="G48" s="159"/>
      <c r="H48" s="160"/>
    </row>
    <row r="49" spans="1:8" ht="25.5" thickBot="1">
      <c r="A49" s="161" t="s">
        <v>167</v>
      </c>
      <c r="B49" s="163" t="s">
        <v>189</v>
      </c>
      <c r="C49" s="163" t="s">
        <v>190</v>
      </c>
      <c r="D49" s="163" t="s">
        <v>191</v>
      </c>
      <c r="E49" s="163" t="s">
        <v>192</v>
      </c>
      <c r="F49" s="163" t="s">
        <v>192</v>
      </c>
      <c r="G49" s="159"/>
      <c r="H49" s="160"/>
    </row>
    <row r="50" spans="1:8" ht="15">
      <c r="A50" s="193"/>
      <c r="B50" s="168" t="s">
        <v>193</v>
      </c>
      <c r="C50" s="194">
        <f>E19</f>
        <v>2.978495139480447</v>
      </c>
      <c r="D50" s="195">
        <v>8362</v>
      </c>
      <c r="E50" s="196">
        <f>D50*C50</f>
        <v>24906.176356335498</v>
      </c>
      <c r="F50" s="196">
        <f>E50*12</f>
        <v>298874.116276026</v>
      </c>
      <c r="G50" s="159"/>
      <c r="H50" s="160"/>
    </row>
    <row r="51" spans="1:8" s="130" customFormat="1" ht="15">
      <c r="A51" s="197"/>
      <c r="B51" s="168" t="s">
        <v>206</v>
      </c>
      <c r="C51" s="194">
        <f>E25</f>
        <v>11.913980557921787</v>
      </c>
      <c r="D51" s="195">
        <v>393.45</v>
      </c>
      <c r="E51" s="196">
        <f>D51*C51</f>
        <v>4687.555650514327</v>
      </c>
      <c r="F51" s="196">
        <f>E51*12</f>
        <v>56250.66780617192</v>
      </c>
      <c r="G51" s="159"/>
      <c r="H51" s="160"/>
    </row>
    <row r="52" spans="1:8" ht="15">
      <c r="A52" s="197"/>
      <c r="B52" s="168" t="s">
        <v>194</v>
      </c>
      <c r="C52" s="194">
        <f>E33</f>
        <v>1.3337756175468651</v>
      </c>
      <c r="D52" s="195">
        <v>4315.29</v>
      </c>
      <c r="E52" s="196">
        <f>D52*C52</f>
        <v>5755.628584643811</v>
      </c>
      <c r="F52" s="196">
        <f>E52*12</f>
        <v>69067.54301572574</v>
      </c>
      <c r="G52" s="159"/>
      <c r="H52" s="160"/>
    </row>
    <row r="53" spans="1:8" ht="15">
      <c r="A53" s="198">
        <v>2</v>
      </c>
      <c r="B53" s="167" t="s">
        <v>195</v>
      </c>
      <c r="C53" s="199">
        <f>H40</f>
        <v>0.7972684148908747</v>
      </c>
      <c r="D53" s="200">
        <v>2658.5</v>
      </c>
      <c r="E53" s="196">
        <f>D53*C53</f>
        <v>2119.5380809873905</v>
      </c>
      <c r="F53" s="196">
        <f>E53*12</f>
        <v>25434.456971848685</v>
      </c>
      <c r="G53" s="159"/>
      <c r="H53" s="160"/>
    </row>
    <row r="54" spans="1:8" ht="15.75" thickBot="1">
      <c r="A54" s="198"/>
      <c r="B54" s="167" t="s">
        <v>196</v>
      </c>
      <c r="C54" s="202"/>
      <c r="D54" s="203"/>
      <c r="E54" s="201">
        <f>D54*C54</f>
        <v>0</v>
      </c>
      <c r="F54" s="201">
        <f>E54*D54</f>
        <v>0</v>
      </c>
      <c r="G54" s="159"/>
      <c r="H54" s="160"/>
    </row>
    <row r="55" spans="1:8" ht="15.75" thickBot="1">
      <c r="A55" s="197"/>
      <c r="B55" s="273" t="s">
        <v>197</v>
      </c>
      <c r="C55" s="274"/>
      <c r="D55" s="275"/>
      <c r="E55" s="204">
        <f>SUM(E50:E54)-0.01</f>
        <v>37468.88867248102</v>
      </c>
      <c r="F55" s="204">
        <f>SUM(F50:F54)-0.01</f>
        <v>449626.77406977233</v>
      </c>
      <c r="G55" s="159"/>
      <c r="H55" s="160"/>
    </row>
    <row r="57" ht="15.75" thickBot="1"/>
    <row r="58" spans="1:7" ht="15.75" thickBot="1">
      <c r="A58" s="156" t="s">
        <v>127</v>
      </c>
      <c r="B58" s="138" t="s">
        <v>128</v>
      </c>
      <c r="C58" s="139" t="s">
        <v>129</v>
      </c>
      <c r="D58" s="139" t="s">
        <v>130</v>
      </c>
      <c r="E58" s="140" t="s">
        <v>131</v>
      </c>
      <c r="F58" s="141" t="s">
        <v>132</v>
      </c>
      <c r="G58" s="141" t="s">
        <v>136</v>
      </c>
    </row>
    <row r="59" spans="1:7" ht="15">
      <c r="A59" s="157">
        <v>1</v>
      </c>
      <c r="B59" s="146" t="s">
        <v>156</v>
      </c>
      <c r="C59" s="142" t="s">
        <v>135</v>
      </c>
      <c r="D59" s="142">
        <v>4</v>
      </c>
      <c r="E59" s="143">
        <f>COPEIRA!C161</f>
        <v>3013.986289714647</v>
      </c>
      <c r="F59" s="144">
        <f>D59*E59</f>
        <v>12055.945158858587</v>
      </c>
      <c r="G59" s="144">
        <f>F59*12</f>
        <v>144671.34190630305</v>
      </c>
    </row>
    <row r="60" spans="1:7" ht="15">
      <c r="A60" s="157">
        <v>2</v>
      </c>
      <c r="B60" s="146" t="s">
        <v>161</v>
      </c>
      <c r="C60" s="142" t="s">
        <v>135</v>
      </c>
      <c r="D60" s="142">
        <v>3</v>
      </c>
      <c r="E60" s="143">
        <f>'RECEPCIONISTA '!C161</f>
        <v>3325.564276530422</v>
      </c>
      <c r="F60" s="144">
        <f aca="true" t="shared" si="0" ref="F60:F65">D60*E60</f>
        <v>9976.692829591266</v>
      </c>
      <c r="G60" s="144">
        <f aca="true" t="shared" si="1" ref="G60:G65">F60*12</f>
        <v>119720.31395509519</v>
      </c>
    </row>
    <row r="61" spans="1:10" ht="15">
      <c r="A61" s="157">
        <v>3</v>
      </c>
      <c r="B61" s="146" t="s">
        <v>157</v>
      </c>
      <c r="C61" s="142" t="s">
        <v>135</v>
      </c>
      <c r="D61" s="142">
        <v>1</v>
      </c>
      <c r="E61" s="143">
        <f>'ELETRICISTA BAIXA'!C161</f>
        <v>6795.465074652352</v>
      </c>
      <c r="F61" s="144">
        <f t="shared" si="0"/>
        <v>6795.465074652352</v>
      </c>
      <c r="G61" s="144">
        <f t="shared" si="1"/>
        <v>81545.58089582823</v>
      </c>
      <c r="J61" s="254"/>
    </row>
    <row r="62" spans="1:10" ht="15">
      <c r="A62" s="157">
        <v>4</v>
      </c>
      <c r="B62" s="146" t="s">
        <v>158</v>
      </c>
      <c r="C62" s="142" t="s">
        <v>135</v>
      </c>
      <c r="D62" s="142">
        <v>1</v>
      </c>
      <c r="E62" s="143">
        <f>'BOMBEIRO HIDRAULICO '!C161</f>
        <v>4055.164496301446</v>
      </c>
      <c r="F62" s="144">
        <f t="shared" si="0"/>
        <v>4055.164496301446</v>
      </c>
      <c r="G62" s="144">
        <f t="shared" si="1"/>
        <v>48661.97395561735</v>
      </c>
      <c r="J62" s="254"/>
    </row>
    <row r="63" spans="1:10" ht="15">
      <c r="A63" s="157">
        <v>5</v>
      </c>
      <c r="B63" s="146" t="s">
        <v>159</v>
      </c>
      <c r="C63" s="142" t="s">
        <v>135</v>
      </c>
      <c r="D63" s="142">
        <v>1</v>
      </c>
      <c r="E63" s="143">
        <f>ARTIFICE!C161</f>
        <v>3734.3246699465744</v>
      </c>
      <c r="F63" s="144">
        <f t="shared" si="0"/>
        <v>3734.3246699465744</v>
      </c>
      <c r="G63" s="144">
        <f t="shared" si="1"/>
        <v>44811.89603935889</v>
      </c>
      <c r="J63" s="255"/>
    </row>
    <row r="64" spans="1:7" ht="15">
      <c r="A64" s="157">
        <v>6</v>
      </c>
      <c r="B64" s="146" t="s">
        <v>160</v>
      </c>
      <c r="C64" s="142" t="s">
        <v>135</v>
      </c>
      <c r="D64" s="142">
        <v>11</v>
      </c>
      <c r="E64" s="143">
        <f>MENSAGEIRO!C161</f>
        <v>3003.5598360025997</v>
      </c>
      <c r="F64" s="144">
        <f t="shared" si="0"/>
        <v>33039.1581960286</v>
      </c>
      <c r="G64" s="144">
        <f t="shared" si="1"/>
        <v>396469.8983523432</v>
      </c>
    </row>
    <row r="65" spans="1:7" ht="15">
      <c r="A65" s="157">
        <v>7</v>
      </c>
      <c r="B65" s="146" t="s">
        <v>148</v>
      </c>
      <c r="C65" s="142" t="s">
        <v>135</v>
      </c>
      <c r="D65" s="142">
        <v>1</v>
      </c>
      <c r="E65" s="143">
        <f>ENCARREGADO!C161</f>
        <v>4289.081131049307</v>
      </c>
      <c r="F65" s="144">
        <f t="shared" si="0"/>
        <v>4289.081131049307</v>
      </c>
      <c r="G65" s="144">
        <f t="shared" si="1"/>
        <v>51468.97357259168</v>
      </c>
    </row>
    <row r="66" spans="1:7" ht="15">
      <c r="A66" s="151"/>
      <c r="B66" s="152"/>
      <c r="C66" s="153"/>
      <c r="D66" s="153"/>
      <c r="E66" s="154"/>
      <c r="F66" s="205">
        <f>SUM(F59:F65)</f>
        <v>73945.83155642812</v>
      </c>
      <c r="G66" s="205">
        <f>SUM(G59:G65)</f>
        <v>887349.9786771374</v>
      </c>
    </row>
    <row r="67" spans="1:7" ht="15">
      <c r="A67" s="130"/>
      <c r="B67" s="130"/>
      <c r="C67" s="130"/>
      <c r="D67" s="130"/>
      <c r="E67" s="130"/>
      <c r="F67" s="130"/>
      <c r="G67" s="130"/>
    </row>
    <row r="68" spans="1:7" ht="15">
      <c r="A68" s="130"/>
      <c r="B68" s="130"/>
      <c r="C68" s="130"/>
      <c r="D68" s="130"/>
      <c r="E68" s="130"/>
      <c r="F68" s="130"/>
      <c r="G68" s="130"/>
    </row>
    <row r="69" spans="1:8" ht="15">
      <c r="A69" s="130"/>
      <c r="B69" s="130"/>
      <c r="C69" s="268" t="s">
        <v>133</v>
      </c>
      <c r="D69" s="268"/>
      <c r="E69" s="268"/>
      <c r="F69" s="243">
        <f>SUM(E55+F59+F60+F61+F62+F63+F64+F65)</f>
        <v>111414.72022890914</v>
      </c>
      <c r="G69" s="257">
        <v>111414.72</v>
      </c>
      <c r="H69" s="258"/>
    </row>
    <row r="70" spans="1:8" ht="15">
      <c r="A70" s="130"/>
      <c r="B70" s="130"/>
      <c r="C70" s="268" t="s">
        <v>134</v>
      </c>
      <c r="D70" s="268"/>
      <c r="E70" s="268"/>
      <c r="F70" s="243">
        <f>F69*12</f>
        <v>1336976.6427469095</v>
      </c>
      <c r="G70" s="257">
        <f>G69*12</f>
        <v>1336976.6400000001</v>
      </c>
      <c r="H70" s="258"/>
    </row>
  </sheetData>
  <sheetProtection/>
  <mergeCells count="18">
    <mergeCell ref="A11:F11"/>
    <mergeCell ref="A13:E13"/>
    <mergeCell ref="A14:E14"/>
    <mergeCell ref="A15:E15"/>
    <mergeCell ref="B19:D19"/>
    <mergeCell ref="A29:E29"/>
    <mergeCell ref="A21:E21"/>
    <mergeCell ref="B25:D25"/>
    <mergeCell ref="A5:G5"/>
    <mergeCell ref="A7:F7"/>
    <mergeCell ref="C69:E69"/>
    <mergeCell ref="C70:E70"/>
    <mergeCell ref="B33:D33"/>
    <mergeCell ref="A36:E36"/>
    <mergeCell ref="B40:G40"/>
    <mergeCell ref="A42:E42"/>
    <mergeCell ref="B46:G46"/>
    <mergeCell ref="B55:D55"/>
  </mergeCells>
  <printOptions/>
  <pageMargins left="0.511811024" right="0.511811024" top="0.787401575" bottom="0.787401575" header="0.31496062" footer="0.31496062"/>
  <pageSetup horizontalDpi="300" verticalDpi="300" orientation="portrait" paperSize="9" scale="54" r:id="rId2"/>
  <colBreaks count="1" manualBreakCount="1">
    <brk id="8" max="7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7"/>
  <sheetViews>
    <sheetView view="pageBreakPreview" zoomScale="80" zoomScaleSheetLayoutView="80" zoomScalePageLayoutView="0" workbookViewId="0" topLeftCell="A70">
      <selection activeCell="A44" sqref="A44"/>
    </sheetView>
  </sheetViews>
  <sheetFormatPr defaultColWidth="9.140625" defaultRowHeight="15"/>
  <cols>
    <col min="1" max="1" width="22.7109375" style="239" bestFit="1" customWidth="1"/>
    <col min="2" max="2" width="18.140625" style="239" customWidth="1"/>
    <col min="3" max="3" width="17.421875" style="239" customWidth="1"/>
    <col min="4" max="4" width="14.8515625" style="239" bestFit="1" customWidth="1"/>
    <col min="5" max="5" width="13.57421875" style="239" bestFit="1" customWidth="1"/>
    <col min="6" max="6" width="14.421875" style="239" bestFit="1" customWidth="1"/>
  </cols>
  <sheetData>
    <row r="1" spans="7:12" ht="15">
      <c r="G1" s="96"/>
      <c r="H1" s="96"/>
      <c r="I1" s="96"/>
      <c r="J1" s="96"/>
      <c r="K1" s="96"/>
      <c r="L1" s="96"/>
    </row>
    <row r="2" spans="7:12" ht="15.75" thickBot="1">
      <c r="G2" s="96"/>
      <c r="H2" s="96"/>
      <c r="I2" s="96"/>
      <c r="J2" s="96"/>
      <c r="K2" s="96"/>
      <c r="L2" s="96"/>
    </row>
    <row r="3" spans="1:12" ht="15.75" thickBot="1">
      <c r="A3" s="328" t="s">
        <v>109</v>
      </c>
      <c r="B3" s="329"/>
      <c r="C3" s="329"/>
      <c r="D3" s="329"/>
      <c r="E3" s="329"/>
      <c r="F3" s="330"/>
      <c r="G3" s="96"/>
      <c r="H3" s="96"/>
      <c r="I3" s="96"/>
      <c r="J3" s="96"/>
      <c r="K3" s="96"/>
      <c r="L3" s="96"/>
    </row>
    <row r="4" spans="1:12" ht="15.75" thickBot="1">
      <c r="A4" s="325" t="s">
        <v>226</v>
      </c>
      <c r="B4" s="326"/>
      <c r="C4" s="326"/>
      <c r="D4" s="326"/>
      <c r="E4" s="326"/>
      <c r="F4" s="327"/>
      <c r="G4" s="96"/>
      <c r="H4" s="96"/>
      <c r="I4" s="96"/>
      <c r="J4" s="96"/>
      <c r="K4" s="96"/>
      <c r="L4" s="96"/>
    </row>
    <row r="5" spans="1:12" ht="46.5" thickBot="1">
      <c r="A5" s="121" t="s">
        <v>110</v>
      </c>
      <c r="B5" s="122" t="s">
        <v>111</v>
      </c>
      <c r="C5" s="122" t="s">
        <v>141</v>
      </c>
      <c r="D5" s="122" t="s">
        <v>112</v>
      </c>
      <c r="E5" s="122" t="s">
        <v>113</v>
      </c>
      <c r="F5" s="122" t="s">
        <v>114</v>
      </c>
      <c r="G5" s="96"/>
      <c r="H5" s="96"/>
      <c r="I5" s="96"/>
      <c r="J5" s="96"/>
      <c r="K5" s="96"/>
      <c r="L5" s="96"/>
    </row>
    <row r="6" spans="1:12" ht="15.75" thickBot="1">
      <c r="A6" s="123" t="s">
        <v>216</v>
      </c>
      <c r="B6" s="124">
        <v>50</v>
      </c>
      <c r="C6" s="125">
        <v>2</v>
      </c>
      <c r="D6" s="125">
        <f>C6*2</f>
        <v>4</v>
      </c>
      <c r="E6" s="124">
        <f aca="true" t="shared" si="0" ref="E6:E12">B6*D6</f>
        <v>200</v>
      </c>
      <c r="F6" s="124">
        <f aca="true" t="shared" si="1" ref="F6:F12">E6/12</f>
        <v>16.666666666666668</v>
      </c>
      <c r="G6" s="96"/>
      <c r="H6" s="96"/>
      <c r="I6" s="96"/>
      <c r="J6" s="96"/>
      <c r="K6" s="96"/>
      <c r="L6" s="96"/>
    </row>
    <row r="7" spans="1:12" ht="15.75" thickBot="1">
      <c r="A7" s="123" t="s">
        <v>217</v>
      </c>
      <c r="B7" s="124">
        <v>25</v>
      </c>
      <c r="C7" s="125">
        <v>2</v>
      </c>
      <c r="D7" s="125">
        <f>C7*2</f>
        <v>4</v>
      </c>
      <c r="E7" s="124">
        <f t="shared" si="0"/>
        <v>100</v>
      </c>
      <c r="F7" s="124">
        <f t="shared" si="1"/>
        <v>8.333333333333334</v>
      </c>
      <c r="G7" s="96"/>
      <c r="H7" s="96"/>
      <c r="I7" s="96"/>
      <c r="J7" s="96"/>
      <c r="K7" s="96"/>
      <c r="L7" s="96"/>
    </row>
    <row r="8" spans="1:6" s="130" customFormat="1" ht="15.75" thickBot="1">
      <c r="A8" s="123" t="s">
        <v>218</v>
      </c>
      <c r="B8" s="124">
        <v>25</v>
      </c>
      <c r="C8" s="125">
        <v>2</v>
      </c>
      <c r="D8" s="125">
        <f>C8*2</f>
        <v>4</v>
      </c>
      <c r="E8" s="124">
        <f>B8*D8</f>
        <v>100</v>
      </c>
      <c r="F8" s="124">
        <f>E8/12</f>
        <v>8.333333333333334</v>
      </c>
    </row>
    <row r="9" spans="1:12" ht="15.75" thickBot="1">
      <c r="A9" s="123" t="s">
        <v>219</v>
      </c>
      <c r="B9" s="124">
        <v>2.5</v>
      </c>
      <c r="C9" s="125">
        <v>2</v>
      </c>
      <c r="D9" s="125">
        <f>C9*2</f>
        <v>4</v>
      </c>
      <c r="E9" s="124">
        <f t="shared" si="0"/>
        <v>10</v>
      </c>
      <c r="F9" s="124">
        <f t="shared" si="1"/>
        <v>0.8333333333333334</v>
      </c>
      <c r="G9" s="96"/>
      <c r="H9" s="96"/>
      <c r="I9" s="96"/>
      <c r="J9" s="96"/>
      <c r="K9" s="96"/>
      <c r="L9" s="96"/>
    </row>
    <row r="10" spans="1:6" s="130" customFormat="1" ht="15.75" thickBot="1">
      <c r="A10" s="123" t="s">
        <v>220</v>
      </c>
      <c r="B10" s="124">
        <v>15</v>
      </c>
      <c r="C10" s="125">
        <v>1</v>
      </c>
      <c r="D10" s="125">
        <f>C10*2</f>
        <v>2</v>
      </c>
      <c r="E10" s="124">
        <f t="shared" si="0"/>
        <v>30</v>
      </c>
      <c r="F10" s="124">
        <f t="shared" si="1"/>
        <v>2.5</v>
      </c>
    </row>
    <row r="11" spans="1:6" s="130" customFormat="1" ht="15.75" thickBot="1">
      <c r="A11" s="123" t="s">
        <v>221</v>
      </c>
      <c r="B11" s="124">
        <v>35</v>
      </c>
      <c r="C11" s="125">
        <v>1</v>
      </c>
      <c r="D11" s="125">
        <v>1</v>
      </c>
      <c r="E11" s="124">
        <f t="shared" si="0"/>
        <v>35</v>
      </c>
      <c r="F11" s="124">
        <f t="shared" si="1"/>
        <v>2.9166666666666665</v>
      </c>
    </row>
    <row r="12" spans="1:12" ht="15.75" thickBot="1">
      <c r="A12" s="123" t="s">
        <v>115</v>
      </c>
      <c r="B12" s="124">
        <v>2.5</v>
      </c>
      <c r="C12" s="125">
        <v>1</v>
      </c>
      <c r="D12" s="125">
        <v>1</v>
      </c>
      <c r="E12" s="124">
        <f t="shared" si="0"/>
        <v>2.5</v>
      </c>
      <c r="F12" s="124">
        <f t="shared" si="1"/>
        <v>0.20833333333333334</v>
      </c>
      <c r="G12" s="96"/>
      <c r="H12" s="96"/>
      <c r="I12" s="96"/>
      <c r="J12" s="96"/>
      <c r="K12" s="96"/>
      <c r="L12" s="96"/>
    </row>
    <row r="13" spans="1:12" ht="15.75" thickBot="1">
      <c r="A13" s="320" t="s">
        <v>116</v>
      </c>
      <c r="B13" s="321"/>
      <c r="C13" s="321"/>
      <c r="D13" s="322"/>
      <c r="E13" s="126">
        <f>SUM(E6:E12)</f>
        <v>477.5</v>
      </c>
      <c r="F13" s="127">
        <f>SUM(F6:F12)</f>
        <v>39.79166666666667</v>
      </c>
      <c r="G13" s="96"/>
      <c r="H13" s="96"/>
      <c r="I13" s="96"/>
      <c r="J13" s="96"/>
      <c r="K13" s="96"/>
      <c r="L13" s="96"/>
    </row>
    <row r="14" spans="1:12" ht="15.75" thickBot="1">
      <c r="A14" s="320" t="s">
        <v>117</v>
      </c>
      <c r="B14" s="321"/>
      <c r="C14" s="321"/>
      <c r="D14" s="322"/>
      <c r="E14" s="323">
        <f>F13</f>
        <v>39.79166666666667</v>
      </c>
      <c r="F14" s="324"/>
      <c r="G14" s="96"/>
      <c r="H14" s="96"/>
      <c r="I14" s="96"/>
      <c r="J14" s="96"/>
      <c r="K14" s="96"/>
      <c r="L14" s="96"/>
    </row>
    <row r="15" ht="15">
      <c r="F15" s="240">
        <f>E14</f>
        <v>39.79166666666667</v>
      </c>
    </row>
    <row r="17" ht="15.75" thickBot="1"/>
    <row r="18" spans="1:6" ht="15.75" thickBot="1">
      <c r="A18" s="325" t="s">
        <v>225</v>
      </c>
      <c r="B18" s="326"/>
      <c r="C18" s="326"/>
      <c r="D18" s="326"/>
      <c r="E18" s="326"/>
      <c r="F18" s="327"/>
    </row>
    <row r="19" spans="1:6" ht="46.5" thickBot="1">
      <c r="A19" s="121" t="s">
        <v>110</v>
      </c>
      <c r="B19" s="122" t="s">
        <v>111</v>
      </c>
      <c r="C19" s="122" t="s">
        <v>141</v>
      </c>
      <c r="D19" s="122" t="s">
        <v>112</v>
      </c>
      <c r="E19" s="122" t="s">
        <v>113</v>
      </c>
      <c r="F19" s="122" t="s">
        <v>114</v>
      </c>
    </row>
    <row r="20" spans="1:6" ht="15.75" thickBot="1">
      <c r="A20" s="123" t="s">
        <v>151</v>
      </c>
      <c r="B20" s="124">
        <v>25</v>
      </c>
      <c r="C20" s="125">
        <v>2</v>
      </c>
      <c r="D20" s="125">
        <f>C20*2</f>
        <v>4</v>
      </c>
      <c r="E20" s="124">
        <f>B20*D20</f>
        <v>100</v>
      </c>
      <c r="F20" s="124">
        <f>E20/12</f>
        <v>8.333333333333334</v>
      </c>
    </row>
    <row r="21" spans="1:6" ht="15.75" thickBot="1">
      <c r="A21" s="123" t="s">
        <v>152</v>
      </c>
      <c r="B21" s="124">
        <v>25</v>
      </c>
      <c r="C21" s="125">
        <v>2</v>
      </c>
      <c r="D21" s="125">
        <v>4</v>
      </c>
      <c r="E21" s="124">
        <f>B21*D21</f>
        <v>100</v>
      </c>
      <c r="F21" s="124">
        <f>E21/12</f>
        <v>8.333333333333334</v>
      </c>
    </row>
    <row r="22" spans="1:6" ht="15.75" thickBot="1">
      <c r="A22" s="123" t="s">
        <v>406</v>
      </c>
      <c r="B22" s="124">
        <v>2.5</v>
      </c>
      <c r="C22" s="125">
        <v>2</v>
      </c>
      <c r="D22" s="125">
        <v>4</v>
      </c>
      <c r="E22" s="124">
        <f>B22*D22</f>
        <v>10</v>
      </c>
      <c r="F22" s="124">
        <f>E22/12</f>
        <v>0.8333333333333334</v>
      </c>
    </row>
    <row r="23" spans="1:6" ht="15.75" thickBot="1">
      <c r="A23" s="123" t="s">
        <v>143</v>
      </c>
      <c r="B23" s="124">
        <v>35</v>
      </c>
      <c r="C23" s="125">
        <v>1</v>
      </c>
      <c r="D23" s="125">
        <v>2</v>
      </c>
      <c r="E23" s="124">
        <f>B23*D23</f>
        <v>70</v>
      </c>
      <c r="F23" s="124">
        <f>E23/12</f>
        <v>5.833333333333333</v>
      </c>
    </row>
    <row r="24" spans="1:6" ht="15.75" thickBot="1">
      <c r="A24" s="123" t="s">
        <v>115</v>
      </c>
      <c r="B24" s="124">
        <v>2.5</v>
      </c>
      <c r="C24" s="125">
        <v>1</v>
      </c>
      <c r="D24" s="125">
        <v>1</v>
      </c>
      <c r="E24" s="124">
        <f>B24*D24</f>
        <v>2.5</v>
      </c>
      <c r="F24" s="124">
        <f>E24/12</f>
        <v>0.20833333333333334</v>
      </c>
    </row>
    <row r="25" spans="1:6" ht="15.75" thickBot="1">
      <c r="A25" s="320" t="s">
        <v>116</v>
      </c>
      <c r="B25" s="321"/>
      <c r="C25" s="321"/>
      <c r="D25" s="322"/>
      <c r="E25" s="126">
        <f>SUM(E20:E24)</f>
        <v>282.5</v>
      </c>
      <c r="F25" s="127">
        <f>SUM(F20:F24)</f>
        <v>23.541666666666664</v>
      </c>
    </row>
    <row r="26" spans="1:6" ht="15.75" thickBot="1">
      <c r="A26" s="320" t="s">
        <v>117</v>
      </c>
      <c r="B26" s="321"/>
      <c r="C26" s="321"/>
      <c r="D26" s="322"/>
      <c r="E26" s="323">
        <f>F25</f>
        <v>23.541666666666664</v>
      </c>
      <c r="F26" s="324"/>
    </row>
    <row r="27" ht="15">
      <c r="F27" s="240">
        <f>E26</f>
        <v>23.541666666666664</v>
      </c>
    </row>
    <row r="29" ht="15.75" thickBot="1"/>
    <row r="30" spans="1:6" ht="15.75" thickBot="1">
      <c r="A30" s="325" t="s">
        <v>224</v>
      </c>
      <c r="B30" s="326"/>
      <c r="C30" s="326"/>
      <c r="D30" s="326"/>
      <c r="E30" s="326"/>
      <c r="F30" s="327"/>
    </row>
    <row r="31" spans="1:6" ht="46.5" thickBot="1">
      <c r="A31" s="121" t="s">
        <v>110</v>
      </c>
      <c r="B31" s="122" t="s">
        <v>111</v>
      </c>
      <c r="C31" s="122" t="s">
        <v>141</v>
      </c>
      <c r="D31" s="122" t="s">
        <v>112</v>
      </c>
      <c r="E31" s="122" t="s">
        <v>113</v>
      </c>
      <c r="F31" s="122" t="s">
        <v>114</v>
      </c>
    </row>
    <row r="32" spans="1:6" ht="15.75" thickBot="1">
      <c r="A32" s="123" t="s">
        <v>151</v>
      </c>
      <c r="B32" s="124">
        <v>25</v>
      </c>
      <c r="C32" s="125">
        <v>2</v>
      </c>
      <c r="D32" s="125">
        <v>2</v>
      </c>
      <c r="E32" s="124">
        <f aca="true" t="shared" si="2" ref="E32:E37">B32*D32</f>
        <v>50</v>
      </c>
      <c r="F32" s="124">
        <f aca="true" t="shared" si="3" ref="F32:F37">E32/12</f>
        <v>4.166666666666667</v>
      </c>
    </row>
    <row r="33" spans="1:6" ht="15.75" thickBot="1">
      <c r="A33" s="123" t="s">
        <v>152</v>
      </c>
      <c r="B33" s="124">
        <v>25</v>
      </c>
      <c r="C33" s="125">
        <v>2</v>
      </c>
      <c r="D33" s="125">
        <v>4</v>
      </c>
      <c r="E33" s="124">
        <f t="shared" si="2"/>
        <v>100</v>
      </c>
      <c r="F33" s="124">
        <f t="shared" si="3"/>
        <v>8.333333333333334</v>
      </c>
    </row>
    <row r="34" spans="1:6" ht="15.75" thickBot="1">
      <c r="A34" s="123" t="s">
        <v>222</v>
      </c>
      <c r="B34" s="124">
        <v>4</v>
      </c>
      <c r="C34" s="125">
        <v>2</v>
      </c>
      <c r="D34" s="125">
        <v>4</v>
      </c>
      <c r="E34" s="124">
        <f t="shared" si="2"/>
        <v>16</v>
      </c>
      <c r="F34" s="124">
        <f t="shared" si="3"/>
        <v>1.3333333333333333</v>
      </c>
    </row>
    <row r="35" spans="1:6" s="130" customFormat="1" ht="15.75" thickBot="1">
      <c r="A35" s="123" t="s">
        <v>223</v>
      </c>
      <c r="B35" s="124">
        <v>8</v>
      </c>
      <c r="C35" s="125">
        <v>2</v>
      </c>
      <c r="D35" s="125">
        <f>C35*2</f>
        <v>4</v>
      </c>
      <c r="E35" s="124">
        <f t="shared" si="2"/>
        <v>32</v>
      </c>
      <c r="F35" s="124">
        <f t="shared" si="3"/>
        <v>2.6666666666666665</v>
      </c>
    </row>
    <row r="36" spans="1:6" ht="15.75" thickBot="1">
      <c r="A36" s="123" t="s">
        <v>143</v>
      </c>
      <c r="B36" s="124">
        <v>35</v>
      </c>
      <c r="C36" s="125">
        <v>1</v>
      </c>
      <c r="D36" s="125">
        <v>2</v>
      </c>
      <c r="E36" s="124">
        <f t="shared" si="2"/>
        <v>70</v>
      </c>
      <c r="F36" s="124">
        <f t="shared" si="3"/>
        <v>5.833333333333333</v>
      </c>
    </row>
    <row r="37" spans="1:6" ht="15.75" thickBot="1">
      <c r="A37" s="123" t="s">
        <v>115</v>
      </c>
      <c r="B37" s="124">
        <v>2.5</v>
      </c>
      <c r="C37" s="125">
        <v>1</v>
      </c>
      <c r="D37" s="125">
        <v>1</v>
      </c>
      <c r="E37" s="124">
        <f t="shared" si="2"/>
        <v>2.5</v>
      </c>
      <c r="F37" s="124">
        <f t="shared" si="3"/>
        <v>0.20833333333333334</v>
      </c>
    </row>
    <row r="38" spans="1:6" ht="15.75" thickBot="1">
      <c r="A38" s="320" t="s">
        <v>116</v>
      </c>
      <c r="B38" s="321"/>
      <c r="C38" s="321"/>
      <c r="D38" s="322"/>
      <c r="E38" s="126">
        <f>SUM(E32:E37)</f>
        <v>270.5</v>
      </c>
      <c r="F38" s="127">
        <f>SUM(F32:F37)</f>
        <v>22.541666666666664</v>
      </c>
    </row>
    <row r="39" spans="1:6" ht="15.75" thickBot="1">
      <c r="A39" s="320" t="s">
        <v>117</v>
      </c>
      <c r="B39" s="321"/>
      <c r="C39" s="321"/>
      <c r="D39" s="322"/>
      <c r="E39" s="323">
        <f>F38</f>
        <v>22.541666666666664</v>
      </c>
      <c r="F39" s="324"/>
    </row>
    <row r="40" ht="15">
      <c r="F40" s="240">
        <f>E39</f>
        <v>22.541666666666664</v>
      </c>
    </row>
    <row r="42" ht="15.75" thickBot="1"/>
    <row r="43" spans="1:6" ht="15.75" thickBot="1">
      <c r="A43" s="325" t="s">
        <v>407</v>
      </c>
      <c r="B43" s="326"/>
      <c r="C43" s="326"/>
      <c r="D43" s="326"/>
      <c r="E43" s="326"/>
      <c r="F43" s="327"/>
    </row>
    <row r="44" spans="1:6" ht="46.5" thickBot="1">
      <c r="A44" s="121" t="s">
        <v>110</v>
      </c>
      <c r="B44" s="122" t="s">
        <v>111</v>
      </c>
      <c r="C44" s="122" t="s">
        <v>141</v>
      </c>
      <c r="D44" s="122" t="s">
        <v>112</v>
      </c>
      <c r="E44" s="122" t="s">
        <v>113</v>
      </c>
      <c r="F44" s="122" t="s">
        <v>114</v>
      </c>
    </row>
    <row r="45" spans="1:6" ht="15.75" thickBot="1">
      <c r="A45" s="123" t="s">
        <v>227</v>
      </c>
      <c r="B45" s="124">
        <v>40</v>
      </c>
      <c r="C45" s="125">
        <v>2</v>
      </c>
      <c r="D45" s="125">
        <v>2</v>
      </c>
      <c r="E45" s="124">
        <f aca="true" t="shared" si="4" ref="E45:E50">B45*D45</f>
        <v>80</v>
      </c>
      <c r="F45" s="124">
        <f aca="true" t="shared" si="5" ref="F45:F50">E45/12</f>
        <v>6.666666666666667</v>
      </c>
    </row>
    <row r="46" spans="1:6" ht="15.75" thickBot="1">
      <c r="A46" s="123" t="s">
        <v>217</v>
      </c>
      <c r="B46" s="124">
        <v>25</v>
      </c>
      <c r="C46" s="125">
        <v>2</v>
      </c>
      <c r="D46" s="125">
        <v>4</v>
      </c>
      <c r="E46" s="124">
        <f t="shared" si="4"/>
        <v>100</v>
      </c>
      <c r="F46" s="124">
        <f t="shared" si="5"/>
        <v>8.333333333333334</v>
      </c>
    </row>
    <row r="47" spans="1:6" ht="15.75" thickBot="1">
      <c r="A47" s="123" t="s">
        <v>228</v>
      </c>
      <c r="B47" s="124">
        <v>25</v>
      </c>
      <c r="C47" s="125">
        <v>2</v>
      </c>
      <c r="D47" s="125">
        <v>4</v>
      </c>
      <c r="E47" s="124">
        <f t="shared" si="4"/>
        <v>100</v>
      </c>
      <c r="F47" s="124">
        <f t="shared" si="5"/>
        <v>8.333333333333334</v>
      </c>
    </row>
    <row r="48" spans="1:6" ht="15.75" thickBot="1">
      <c r="A48" s="123" t="s">
        <v>229</v>
      </c>
      <c r="B48" s="124">
        <v>15</v>
      </c>
      <c r="C48" s="125">
        <v>2</v>
      </c>
      <c r="D48" s="125">
        <f>C48*2</f>
        <v>4</v>
      </c>
      <c r="E48" s="124">
        <f t="shared" si="4"/>
        <v>60</v>
      </c>
      <c r="F48" s="124">
        <f t="shared" si="5"/>
        <v>5</v>
      </c>
    </row>
    <row r="49" spans="1:6" ht="15.75" thickBot="1">
      <c r="A49" s="123" t="s">
        <v>143</v>
      </c>
      <c r="B49" s="124">
        <v>35</v>
      </c>
      <c r="C49" s="125">
        <v>1</v>
      </c>
      <c r="D49" s="125">
        <v>2</v>
      </c>
      <c r="E49" s="124">
        <f t="shared" si="4"/>
        <v>70</v>
      </c>
      <c r="F49" s="124">
        <f t="shared" si="5"/>
        <v>5.833333333333333</v>
      </c>
    </row>
    <row r="50" spans="1:6" ht="15.75" thickBot="1">
      <c r="A50" s="123" t="s">
        <v>115</v>
      </c>
      <c r="B50" s="124">
        <v>2.5</v>
      </c>
      <c r="C50" s="125">
        <v>1</v>
      </c>
      <c r="D50" s="125">
        <v>1</v>
      </c>
      <c r="E50" s="124">
        <f t="shared" si="4"/>
        <v>2.5</v>
      </c>
      <c r="F50" s="124">
        <f t="shared" si="5"/>
        <v>0.20833333333333334</v>
      </c>
    </row>
    <row r="51" spans="1:6" ht="15.75" thickBot="1">
      <c r="A51" s="320" t="s">
        <v>116</v>
      </c>
      <c r="B51" s="321"/>
      <c r="C51" s="321"/>
      <c r="D51" s="322"/>
      <c r="E51" s="126">
        <f>SUM(E45:E50)</f>
        <v>412.5</v>
      </c>
      <c r="F51" s="127">
        <f>SUM(F45:F50)</f>
        <v>34.37500000000001</v>
      </c>
    </row>
    <row r="52" spans="1:6" ht="15.75" thickBot="1">
      <c r="A52" s="320" t="s">
        <v>117</v>
      </c>
      <c r="B52" s="321"/>
      <c r="C52" s="321"/>
      <c r="D52" s="322"/>
      <c r="E52" s="323">
        <f>F51</f>
        <v>34.37500000000001</v>
      </c>
      <c r="F52" s="324"/>
    </row>
    <row r="53" ht="15">
      <c r="F53" s="240">
        <f>E52</f>
        <v>34.37500000000001</v>
      </c>
    </row>
    <row r="55" ht="15.75" thickBot="1"/>
    <row r="56" spans="1:6" ht="15.75" thickBot="1">
      <c r="A56" s="325" t="s">
        <v>232</v>
      </c>
      <c r="B56" s="326"/>
      <c r="C56" s="326"/>
      <c r="D56" s="326"/>
      <c r="E56" s="326"/>
      <c r="F56" s="327"/>
    </row>
    <row r="57" spans="1:6" ht="46.5" thickBot="1">
      <c r="A57" s="121" t="s">
        <v>110</v>
      </c>
      <c r="B57" s="122" t="s">
        <v>111</v>
      </c>
      <c r="C57" s="122" t="s">
        <v>141</v>
      </c>
      <c r="D57" s="122" t="s">
        <v>112</v>
      </c>
      <c r="E57" s="122" t="s">
        <v>113</v>
      </c>
      <c r="F57" s="122" t="s">
        <v>114</v>
      </c>
    </row>
    <row r="58" spans="1:6" ht="15.75" thickBot="1">
      <c r="A58" s="123" t="s">
        <v>230</v>
      </c>
      <c r="B58" s="124">
        <v>25</v>
      </c>
      <c r="C58" s="125">
        <v>2</v>
      </c>
      <c r="D58" s="125">
        <f>C58*2</f>
        <v>4</v>
      </c>
      <c r="E58" s="124">
        <f>B58*D58</f>
        <v>100</v>
      </c>
      <c r="F58" s="124">
        <f>E58/12</f>
        <v>8.333333333333334</v>
      </c>
    </row>
    <row r="59" spans="1:6" ht="15.75" thickBot="1">
      <c r="A59" s="123" t="s">
        <v>217</v>
      </c>
      <c r="B59" s="124">
        <v>25</v>
      </c>
      <c r="C59" s="125">
        <v>2</v>
      </c>
      <c r="D59" s="125">
        <v>4</v>
      </c>
      <c r="E59" s="124">
        <f>B59*D59</f>
        <v>100</v>
      </c>
      <c r="F59" s="124">
        <f>E59/12</f>
        <v>8.333333333333334</v>
      </c>
    </row>
    <row r="60" spans="1:6" ht="15.75" thickBot="1">
      <c r="A60" s="123" t="s">
        <v>229</v>
      </c>
      <c r="B60" s="124">
        <v>15</v>
      </c>
      <c r="C60" s="125">
        <v>1</v>
      </c>
      <c r="D60" s="125">
        <f>C60</f>
        <v>1</v>
      </c>
      <c r="E60" s="124">
        <f>B60*D60</f>
        <v>15</v>
      </c>
      <c r="F60" s="124">
        <f>E60/12</f>
        <v>1.25</v>
      </c>
    </row>
    <row r="61" spans="1:6" ht="15.75" thickBot="1">
      <c r="A61" s="123" t="s">
        <v>231</v>
      </c>
      <c r="B61" s="124">
        <v>60</v>
      </c>
      <c r="C61" s="125">
        <v>1</v>
      </c>
      <c r="D61" s="125">
        <f>C61</f>
        <v>1</v>
      </c>
      <c r="E61" s="124">
        <f>B61*D61</f>
        <v>60</v>
      </c>
      <c r="F61" s="124">
        <f>E61/12</f>
        <v>5</v>
      </c>
    </row>
    <row r="62" spans="1:6" ht="15.75" thickBot="1">
      <c r="A62" s="123" t="s">
        <v>115</v>
      </c>
      <c r="B62" s="124">
        <v>2.5</v>
      </c>
      <c r="C62" s="125">
        <v>1</v>
      </c>
      <c r="D62" s="125">
        <v>1</v>
      </c>
      <c r="E62" s="124">
        <f>B62*D62</f>
        <v>2.5</v>
      </c>
      <c r="F62" s="124">
        <f>E62/12</f>
        <v>0.20833333333333334</v>
      </c>
    </row>
    <row r="63" spans="1:6" ht="15.75" thickBot="1">
      <c r="A63" s="320" t="s">
        <v>116</v>
      </c>
      <c r="B63" s="321"/>
      <c r="C63" s="321"/>
      <c r="D63" s="322"/>
      <c r="E63" s="126">
        <f>SUM(E58:E62)</f>
        <v>277.5</v>
      </c>
      <c r="F63" s="127">
        <f>SUM(F58:F62)</f>
        <v>23.125</v>
      </c>
    </row>
    <row r="64" spans="1:6" ht="15.75" thickBot="1">
      <c r="A64" s="320" t="s">
        <v>117</v>
      </c>
      <c r="B64" s="321"/>
      <c r="C64" s="321"/>
      <c r="D64" s="322"/>
      <c r="E64" s="323">
        <f>F63</f>
        <v>23.125</v>
      </c>
      <c r="F64" s="324"/>
    </row>
    <row r="65" ht="15">
      <c r="F65" s="240">
        <f>E64</f>
        <v>23.125</v>
      </c>
    </row>
    <row r="67" ht="15.75" thickBot="1"/>
    <row r="68" spans="1:6" ht="15.75" thickBot="1">
      <c r="A68" s="325" t="s">
        <v>233</v>
      </c>
      <c r="B68" s="326"/>
      <c r="C68" s="326"/>
      <c r="D68" s="326"/>
      <c r="E68" s="326"/>
      <c r="F68" s="327"/>
    </row>
    <row r="69" spans="1:6" ht="46.5" thickBot="1">
      <c r="A69" s="121" t="s">
        <v>110</v>
      </c>
      <c r="B69" s="122" t="s">
        <v>111</v>
      </c>
      <c r="C69" s="122" t="s">
        <v>141</v>
      </c>
      <c r="D69" s="122" t="s">
        <v>112</v>
      </c>
      <c r="E69" s="122" t="s">
        <v>113</v>
      </c>
      <c r="F69" s="122" t="s">
        <v>114</v>
      </c>
    </row>
    <row r="70" spans="1:6" ht="15.75" thickBot="1">
      <c r="A70" s="123" t="s">
        <v>218</v>
      </c>
      <c r="B70" s="124">
        <v>25</v>
      </c>
      <c r="C70" s="125">
        <v>2</v>
      </c>
      <c r="D70" s="125">
        <f>C70*2</f>
        <v>4</v>
      </c>
      <c r="E70" s="124">
        <f>B70*D70</f>
        <v>100</v>
      </c>
      <c r="F70" s="124">
        <f>E70/12</f>
        <v>8.333333333333334</v>
      </c>
    </row>
    <row r="71" spans="1:6" ht="15.75" thickBot="1">
      <c r="A71" s="123" t="s">
        <v>217</v>
      </c>
      <c r="B71" s="124">
        <v>25</v>
      </c>
      <c r="C71" s="125">
        <v>2</v>
      </c>
      <c r="D71" s="125">
        <v>4</v>
      </c>
      <c r="E71" s="124">
        <f>B71*D71</f>
        <v>100</v>
      </c>
      <c r="F71" s="124">
        <f>E71/12</f>
        <v>8.333333333333334</v>
      </c>
    </row>
    <row r="72" spans="1:6" ht="15.75" thickBot="1">
      <c r="A72" s="123" t="s">
        <v>229</v>
      </c>
      <c r="B72" s="124">
        <v>15</v>
      </c>
      <c r="C72" s="125">
        <v>1</v>
      </c>
      <c r="D72" s="125">
        <f>C72</f>
        <v>1</v>
      </c>
      <c r="E72" s="124">
        <f>B72*D72</f>
        <v>15</v>
      </c>
      <c r="F72" s="124">
        <f>E72/12</f>
        <v>1.25</v>
      </c>
    </row>
    <row r="73" spans="1:6" ht="15.75" thickBot="1">
      <c r="A73" s="123" t="s">
        <v>231</v>
      </c>
      <c r="B73" s="124">
        <v>35</v>
      </c>
      <c r="C73" s="125">
        <v>1</v>
      </c>
      <c r="D73" s="125">
        <f>C73</f>
        <v>1</v>
      </c>
      <c r="E73" s="124">
        <f>B73*D73</f>
        <v>35</v>
      </c>
      <c r="F73" s="124">
        <f>E73/12</f>
        <v>2.9166666666666665</v>
      </c>
    </row>
    <row r="74" spans="1:6" ht="15.75" thickBot="1">
      <c r="A74" s="123" t="s">
        <v>115</v>
      </c>
      <c r="B74" s="124">
        <v>2.5</v>
      </c>
      <c r="C74" s="125">
        <v>1</v>
      </c>
      <c r="D74" s="125">
        <v>1</v>
      </c>
      <c r="E74" s="124">
        <f>B74*D74</f>
        <v>2.5</v>
      </c>
      <c r="F74" s="124">
        <f>E74/12</f>
        <v>0.20833333333333334</v>
      </c>
    </row>
    <row r="75" spans="1:6" ht="15.75" thickBot="1">
      <c r="A75" s="320" t="s">
        <v>116</v>
      </c>
      <c r="B75" s="321"/>
      <c r="C75" s="321"/>
      <c r="D75" s="322"/>
      <c r="E75" s="126">
        <f>SUM(E70:E74)</f>
        <v>252.5</v>
      </c>
      <c r="F75" s="127">
        <f>SUM(F70:F74)</f>
        <v>21.041666666666668</v>
      </c>
    </row>
    <row r="76" spans="1:6" ht="15.75" thickBot="1">
      <c r="A76" s="320" t="s">
        <v>117</v>
      </c>
      <c r="B76" s="321"/>
      <c r="C76" s="321"/>
      <c r="D76" s="322"/>
      <c r="E76" s="323">
        <f>F75</f>
        <v>21.041666666666668</v>
      </c>
      <c r="F76" s="324"/>
    </row>
    <row r="77" ht="15">
      <c r="F77" s="240">
        <f>E76</f>
        <v>21.041666666666668</v>
      </c>
    </row>
  </sheetData>
  <sheetProtection/>
  <mergeCells count="25">
    <mergeCell ref="A76:D76"/>
    <mergeCell ref="E76:F76"/>
    <mergeCell ref="A18:F18"/>
    <mergeCell ref="A25:D25"/>
    <mergeCell ref="A26:D26"/>
    <mergeCell ref="A43:F43"/>
    <mergeCell ref="A51:D51"/>
    <mergeCell ref="A52:D52"/>
    <mergeCell ref="E52:F52"/>
    <mergeCell ref="A56:F56"/>
    <mergeCell ref="A3:F3"/>
    <mergeCell ref="A4:F4"/>
    <mergeCell ref="A13:D13"/>
    <mergeCell ref="A14:D14"/>
    <mergeCell ref="E14:F14"/>
    <mergeCell ref="A63:D63"/>
    <mergeCell ref="A64:D64"/>
    <mergeCell ref="E64:F64"/>
    <mergeCell ref="E26:F26"/>
    <mergeCell ref="A68:F68"/>
    <mergeCell ref="A75:D75"/>
    <mergeCell ref="A30:F30"/>
    <mergeCell ref="A38:D38"/>
    <mergeCell ref="A39:D39"/>
    <mergeCell ref="E39:F39"/>
  </mergeCells>
  <printOptions/>
  <pageMargins left="0.511811024" right="0.511811024" top="0.787401575" bottom="0.787401575" header="0.31496062" footer="0.31496062"/>
  <pageSetup horizontalDpi="600" verticalDpi="600" orientation="portrait" paperSize="9" scale="72" r:id="rId2"/>
  <colBreaks count="1" manualBreakCount="1">
    <brk id="6" max="48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3"/>
  <sheetViews>
    <sheetView tabSelected="1" view="pageBreakPreview" zoomScale="78" zoomScaleNormal="70" zoomScaleSheetLayoutView="78" zoomScalePageLayoutView="0" workbookViewId="0" topLeftCell="A1">
      <selection activeCell="D19" sqref="D19"/>
    </sheetView>
  </sheetViews>
  <sheetFormatPr defaultColWidth="30.421875" defaultRowHeight="15"/>
  <cols>
    <col min="1" max="1" width="61.421875" style="228" bestFit="1" customWidth="1"/>
    <col min="2" max="2" width="8.57421875" style="228" bestFit="1" customWidth="1"/>
    <col min="3" max="3" width="16.140625" style="227" bestFit="1" customWidth="1"/>
    <col min="4" max="4" width="20.28125" style="228" bestFit="1" customWidth="1"/>
    <col min="5" max="6" width="12.140625" style="236" bestFit="1" customWidth="1"/>
    <col min="7" max="8" width="10.421875" style="228" bestFit="1" customWidth="1"/>
    <col min="9" max="16384" width="30.421875" style="228" customWidth="1"/>
  </cols>
  <sheetData>
    <row r="1" spans="1:5" s="227" customFormat="1" ht="31.5">
      <c r="A1" s="226" t="s">
        <v>353</v>
      </c>
      <c r="B1" s="226" t="s">
        <v>352</v>
      </c>
      <c r="C1" s="226" t="s">
        <v>354</v>
      </c>
      <c r="D1" s="232" t="s">
        <v>356</v>
      </c>
      <c r="E1" s="232" t="s">
        <v>357</v>
      </c>
    </row>
    <row r="2" spans="1:5" s="227" customFormat="1" ht="15.75">
      <c r="A2" s="259" t="s">
        <v>385</v>
      </c>
      <c r="B2" s="260" t="s">
        <v>154</v>
      </c>
      <c r="C2" s="260">
        <v>40</v>
      </c>
      <c r="D2" s="261">
        <v>1.5</v>
      </c>
      <c r="E2" s="261">
        <f>D2*C2</f>
        <v>60</v>
      </c>
    </row>
    <row r="3" spans="1:5" s="227" customFormat="1" ht="15.75">
      <c r="A3" s="259" t="s">
        <v>386</v>
      </c>
      <c r="B3" s="260" t="s">
        <v>154</v>
      </c>
      <c r="C3" s="260">
        <v>36</v>
      </c>
      <c r="D3" s="261">
        <v>6</v>
      </c>
      <c r="E3" s="261">
        <f aca="true" t="shared" si="0" ref="E3:E19">D3*C3</f>
        <v>216</v>
      </c>
    </row>
    <row r="4" spans="1:5" s="227" customFormat="1" ht="15.75">
      <c r="A4" s="259" t="s">
        <v>405</v>
      </c>
      <c r="B4" s="260" t="s">
        <v>241</v>
      </c>
      <c r="C4" s="260">
        <v>70</v>
      </c>
      <c r="D4" s="261">
        <v>6</v>
      </c>
      <c r="E4" s="261">
        <f t="shared" si="0"/>
        <v>420</v>
      </c>
    </row>
    <row r="5" spans="1:5" s="227" customFormat="1" ht="15.75">
      <c r="A5" s="259" t="s">
        <v>387</v>
      </c>
      <c r="B5" s="260" t="s">
        <v>395</v>
      </c>
      <c r="C5" s="260">
        <v>70</v>
      </c>
      <c r="D5" s="261">
        <v>4</v>
      </c>
      <c r="E5" s="261">
        <f t="shared" si="0"/>
        <v>280</v>
      </c>
    </row>
    <row r="6" spans="1:5" s="227" customFormat="1" ht="15.75">
      <c r="A6" s="259" t="s">
        <v>388</v>
      </c>
      <c r="B6" s="260" t="s">
        <v>352</v>
      </c>
      <c r="C6" s="260">
        <v>300</v>
      </c>
      <c r="D6" s="261">
        <v>1.25</v>
      </c>
      <c r="E6" s="261">
        <f t="shared" si="0"/>
        <v>375</v>
      </c>
    </row>
    <row r="7" spans="1:5" s="227" customFormat="1" ht="15.75">
      <c r="A7" s="259" t="s">
        <v>389</v>
      </c>
      <c r="B7" s="260" t="s">
        <v>396</v>
      </c>
      <c r="C7" s="260">
        <v>48</v>
      </c>
      <c r="D7" s="261">
        <v>1.8</v>
      </c>
      <c r="E7" s="261">
        <f t="shared" si="0"/>
        <v>86.4</v>
      </c>
    </row>
    <row r="8" spans="1:5" s="227" customFormat="1" ht="15.75">
      <c r="A8" s="259" t="s">
        <v>390</v>
      </c>
      <c r="B8" s="260" t="s">
        <v>352</v>
      </c>
      <c r="C8" s="260">
        <v>50</v>
      </c>
      <c r="D8" s="261">
        <v>1.55</v>
      </c>
      <c r="E8" s="261">
        <f t="shared" si="0"/>
        <v>77.5</v>
      </c>
    </row>
    <row r="9" spans="1:5" s="227" customFormat="1" ht="15.75">
      <c r="A9" s="259" t="s">
        <v>391</v>
      </c>
      <c r="B9" s="260" t="s">
        <v>246</v>
      </c>
      <c r="C9" s="260">
        <v>6</v>
      </c>
      <c r="D9" s="261">
        <v>2.3</v>
      </c>
      <c r="E9" s="261">
        <f t="shared" si="0"/>
        <v>13.799999999999999</v>
      </c>
    </row>
    <row r="10" spans="1:5" s="227" customFormat="1" ht="15.75">
      <c r="A10" s="259" t="s">
        <v>392</v>
      </c>
      <c r="B10" s="260" t="s">
        <v>352</v>
      </c>
      <c r="C10" s="260">
        <v>30</v>
      </c>
      <c r="D10" s="261">
        <v>2</v>
      </c>
      <c r="E10" s="261">
        <f t="shared" si="0"/>
        <v>60</v>
      </c>
    </row>
    <row r="11" spans="1:5" s="227" customFormat="1" ht="15.75">
      <c r="A11" s="259" t="s">
        <v>393</v>
      </c>
      <c r="B11" s="260" t="s">
        <v>241</v>
      </c>
      <c r="C11" s="260">
        <v>1</v>
      </c>
      <c r="D11" s="261">
        <v>8</v>
      </c>
      <c r="E11" s="261">
        <f>D11*C11</f>
        <v>8</v>
      </c>
    </row>
    <row r="12" spans="1:5" s="227" customFormat="1" ht="15.75">
      <c r="A12" s="259" t="s">
        <v>394</v>
      </c>
      <c r="B12" s="260" t="s">
        <v>241</v>
      </c>
      <c r="C12" s="260">
        <v>4</v>
      </c>
      <c r="D12" s="261">
        <v>10</v>
      </c>
      <c r="E12" s="261">
        <f t="shared" si="0"/>
        <v>40</v>
      </c>
    </row>
    <row r="13" spans="1:5" s="227" customFormat="1" ht="15.75">
      <c r="A13" s="259" t="s">
        <v>397</v>
      </c>
      <c r="B13" s="260" t="s">
        <v>241</v>
      </c>
      <c r="C13" s="260">
        <v>24</v>
      </c>
      <c r="D13" s="261">
        <v>6.5</v>
      </c>
      <c r="E13" s="261">
        <f t="shared" si="0"/>
        <v>156</v>
      </c>
    </row>
    <row r="14" spans="1:5" s="227" customFormat="1" ht="15.75">
      <c r="A14" s="259" t="s">
        <v>398</v>
      </c>
      <c r="B14" s="260" t="s">
        <v>241</v>
      </c>
      <c r="C14" s="260">
        <v>2</v>
      </c>
      <c r="D14" s="261">
        <v>6</v>
      </c>
      <c r="E14" s="261">
        <f t="shared" si="0"/>
        <v>12</v>
      </c>
    </row>
    <row r="15" spans="1:5" s="227" customFormat="1" ht="15.75">
      <c r="A15" s="259" t="s">
        <v>399</v>
      </c>
      <c r="B15" s="260" t="s">
        <v>241</v>
      </c>
      <c r="C15" s="260">
        <v>12</v>
      </c>
      <c r="D15" s="261">
        <v>3</v>
      </c>
      <c r="E15" s="261">
        <f t="shared" si="0"/>
        <v>36</v>
      </c>
    </row>
    <row r="16" spans="1:5" s="227" customFormat="1" ht="15.75">
      <c r="A16" s="259" t="s">
        <v>400</v>
      </c>
      <c r="B16" s="260" t="s">
        <v>404</v>
      </c>
      <c r="C16" s="260">
        <v>11</v>
      </c>
      <c r="D16" s="261">
        <v>5.9</v>
      </c>
      <c r="E16" s="261">
        <f t="shared" si="0"/>
        <v>64.9</v>
      </c>
    </row>
    <row r="17" spans="1:5" s="227" customFormat="1" ht="15.75">
      <c r="A17" s="259" t="s">
        <v>401</v>
      </c>
      <c r="B17" s="260" t="s">
        <v>352</v>
      </c>
      <c r="C17" s="260">
        <v>40</v>
      </c>
      <c r="D17" s="261">
        <v>1.9</v>
      </c>
      <c r="E17" s="261">
        <f t="shared" si="0"/>
        <v>76</v>
      </c>
    </row>
    <row r="18" spans="1:5" s="227" customFormat="1" ht="15.75">
      <c r="A18" s="259" t="s">
        <v>402</v>
      </c>
      <c r="B18" s="260" t="s">
        <v>352</v>
      </c>
      <c r="C18" s="260">
        <v>10</v>
      </c>
      <c r="D18" s="261">
        <v>2.3</v>
      </c>
      <c r="E18" s="261">
        <f t="shared" si="0"/>
        <v>23</v>
      </c>
    </row>
    <row r="19" spans="1:5" s="227" customFormat="1" ht="15.75">
      <c r="A19" s="259" t="s">
        <v>403</v>
      </c>
      <c r="B19" s="260" t="s">
        <v>246</v>
      </c>
      <c r="C19" s="260">
        <v>160</v>
      </c>
      <c r="D19" s="261">
        <v>4</v>
      </c>
      <c r="E19" s="261">
        <f t="shared" si="0"/>
        <v>640</v>
      </c>
    </row>
    <row r="20" spans="1:6" ht="15.75">
      <c r="A20" s="206" t="s">
        <v>234</v>
      </c>
      <c r="B20" s="224" t="s">
        <v>235</v>
      </c>
      <c r="C20" s="224">
        <v>40</v>
      </c>
      <c r="D20" s="235">
        <v>8</v>
      </c>
      <c r="E20" s="235">
        <f>D20*C20</f>
        <v>320</v>
      </c>
      <c r="F20" s="228"/>
    </row>
    <row r="21" spans="1:6" ht="15.75">
      <c r="A21" s="206" t="s">
        <v>236</v>
      </c>
      <c r="B21" s="224" t="s">
        <v>237</v>
      </c>
      <c r="C21" s="224">
        <v>40</v>
      </c>
      <c r="D21" s="235">
        <v>12</v>
      </c>
      <c r="E21" s="235">
        <f aca="true" t="shared" si="1" ref="E21:E36">D21*C21</f>
        <v>480</v>
      </c>
      <c r="F21" s="228"/>
    </row>
    <row r="22" spans="1:6" ht="15.75">
      <c r="A22" s="206" t="s">
        <v>238</v>
      </c>
      <c r="B22" s="224" t="s">
        <v>239</v>
      </c>
      <c r="C22" s="224">
        <v>15</v>
      </c>
      <c r="D22" s="235">
        <v>3</v>
      </c>
      <c r="E22" s="235">
        <f t="shared" si="1"/>
        <v>45</v>
      </c>
      <c r="F22" s="228"/>
    </row>
    <row r="23" spans="1:6" ht="15.75">
      <c r="A23" s="206" t="s">
        <v>240</v>
      </c>
      <c r="B23" s="224" t="s">
        <v>241</v>
      </c>
      <c r="C23" s="224">
        <v>1</v>
      </c>
      <c r="D23" s="235">
        <v>1.9</v>
      </c>
      <c r="E23" s="235">
        <f t="shared" si="1"/>
        <v>1.9</v>
      </c>
      <c r="F23" s="228"/>
    </row>
    <row r="24" spans="1:6" ht="15.75">
      <c r="A24" s="206" t="s">
        <v>242</v>
      </c>
      <c r="B24" s="224" t="s">
        <v>241</v>
      </c>
      <c r="C24" s="224">
        <v>19</v>
      </c>
      <c r="D24" s="235">
        <v>6</v>
      </c>
      <c r="E24" s="235">
        <f t="shared" si="1"/>
        <v>114</v>
      </c>
      <c r="F24" s="228"/>
    </row>
    <row r="25" spans="1:6" ht="15.75">
      <c r="A25" s="206" t="s">
        <v>243</v>
      </c>
      <c r="B25" s="224" t="s">
        <v>244</v>
      </c>
      <c r="C25" s="224">
        <v>10</v>
      </c>
      <c r="D25" s="235">
        <v>1.4</v>
      </c>
      <c r="E25" s="235">
        <f t="shared" si="1"/>
        <v>14</v>
      </c>
      <c r="F25" s="228"/>
    </row>
    <row r="26" spans="1:9" ht="15.75">
      <c r="A26" s="206" t="s">
        <v>245</v>
      </c>
      <c r="B26" s="224" t="s">
        <v>246</v>
      </c>
      <c r="C26" s="224">
        <v>20</v>
      </c>
      <c r="D26" s="235">
        <v>2</v>
      </c>
      <c r="E26" s="235">
        <f t="shared" si="1"/>
        <v>40</v>
      </c>
      <c r="F26" s="228"/>
      <c r="I26" s="262">
        <f>'M2'!F69</f>
        <v>111414.72022890914</v>
      </c>
    </row>
    <row r="27" spans="1:9" ht="15.75">
      <c r="A27" s="206" t="s">
        <v>247</v>
      </c>
      <c r="B27" s="224" t="s">
        <v>153</v>
      </c>
      <c r="C27" s="224">
        <v>50</v>
      </c>
      <c r="D27" s="235">
        <v>3</v>
      </c>
      <c r="E27" s="235">
        <f t="shared" si="1"/>
        <v>150</v>
      </c>
      <c r="F27" s="228"/>
      <c r="I27" s="262">
        <v>111414.72</v>
      </c>
    </row>
    <row r="28" spans="1:9" ht="15.75">
      <c r="A28" s="206" t="s">
        <v>248</v>
      </c>
      <c r="B28" s="224" t="s">
        <v>249</v>
      </c>
      <c r="C28" s="224">
        <v>40</v>
      </c>
      <c r="D28" s="235">
        <v>2</v>
      </c>
      <c r="E28" s="235">
        <f t="shared" si="1"/>
        <v>80</v>
      </c>
      <c r="F28" s="228"/>
      <c r="I28" s="262">
        <f>I26-I27</f>
        <v>0.00022890913533046842</v>
      </c>
    </row>
    <row r="29" spans="1:9" ht="15.75">
      <c r="A29" s="206" t="s">
        <v>250</v>
      </c>
      <c r="B29" s="224" t="s">
        <v>153</v>
      </c>
      <c r="C29" s="224">
        <v>900</v>
      </c>
      <c r="D29" s="235">
        <v>0.08</v>
      </c>
      <c r="E29" s="235">
        <f t="shared" si="1"/>
        <v>72</v>
      </c>
      <c r="F29" s="228"/>
      <c r="I29" s="262"/>
    </row>
    <row r="30" spans="1:9" ht="15.75">
      <c r="A30" s="206" t="s">
        <v>251</v>
      </c>
      <c r="B30" s="224" t="s">
        <v>153</v>
      </c>
      <c r="C30" s="224">
        <v>1000</v>
      </c>
      <c r="D30" s="235">
        <v>0.1</v>
      </c>
      <c r="E30" s="235">
        <f t="shared" si="1"/>
        <v>100</v>
      </c>
      <c r="F30" s="228"/>
      <c r="I30" s="262"/>
    </row>
    <row r="31" spans="1:6" ht="15.75">
      <c r="A31" s="206" t="s">
        <v>252</v>
      </c>
      <c r="B31" s="224" t="s">
        <v>153</v>
      </c>
      <c r="C31" s="224">
        <v>200</v>
      </c>
      <c r="D31" s="235">
        <v>0.18</v>
      </c>
      <c r="E31" s="235">
        <f t="shared" si="1"/>
        <v>36</v>
      </c>
      <c r="F31" s="228"/>
    </row>
    <row r="32" spans="1:6" ht="15.75" customHeight="1">
      <c r="A32" s="208" t="s">
        <v>358</v>
      </c>
      <c r="B32" s="224" t="s">
        <v>153</v>
      </c>
      <c r="C32" s="225" t="s">
        <v>253</v>
      </c>
      <c r="D32" s="235">
        <v>0.1</v>
      </c>
      <c r="E32" s="235">
        <f t="shared" si="1"/>
        <v>3</v>
      </c>
      <c r="F32" s="228"/>
    </row>
    <row r="33" spans="1:6" ht="15.75">
      <c r="A33" s="206" t="s">
        <v>254</v>
      </c>
      <c r="B33" s="224" t="s">
        <v>153</v>
      </c>
      <c r="C33" s="224">
        <v>2</v>
      </c>
      <c r="D33" s="235">
        <v>3.25</v>
      </c>
      <c r="E33" s="235">
        <f t="shared" si="1"/>
        <v>6.5</v>
      </c>
      <c r="F33" s="228"/>
    </row>
    <row r="34" spans="1:6" ht="15.75">
      <c r="A34" s="206" t="s">
        <v>255</v>
      </c>
      <c r="B34" s="224" t="s">
        <v>154</v>
      </c>
      <c r="C34" s="224">
        <v>2</v>
      </c>
      <c r="D34" s="235">
        <v>23</v>
      </c>
      <c r="E34" s="235">
        <f t="shared" si="1"/>
        <v>46</v>
      </c>
      <c r="F34" s="228"/>
    </row>
    <row r="35" spans="1:6" ht="15.75">
      <c r="A35" s="206" t="s">
        <v>256</v>
      </c>
      <c r="B35" s="224" t="s">
        <v>153</v>
      </c>
      <c r="C35" s="224">
        <v>2</v>
      </c>
      <c r="D35" s="235">
        <v>4</v>
      </c>
      <c r="E35" s="235">
        <f t="shared" si="1"/>
        <v>8</v>
      </c>
      <c r="F35" s="228"/>
    </row>
    <row r="36" spans="1:6" ht="15.75">
      <c r="A36" s="206" t="s">
        <v>257</v>
      </c>
      <c r="B36" s="207" t="s">
        <v>153</v>
      </c>
      <c r="C36" s="224">
        <v>1</v>
      </c>
      <c r="D36" s="235">
        <v>9</v>
      </c>
      <c r="E36" s="235">
        <f t="shared" si="1"/>
        <v>9</v>
      </c>
      <c r="F36" s="238"/>
    </row>
    <row r="37" spans="1:6" ht="15.75">
      <c r="A37" s="331" t="s">
        <v>380</v>
      </c>
      <c r="B37" s="332"/>
      <c r="C37" s="332"/>
      <c r="D37" s="333"/>
      <c r="E37" s="235">
        <f>SUM(E2:E36)</f>
        <v>4170</v>
      </c>
      <c r="F37" s="238"/>
    </row>
    <row r="38" spans="1:6" ht="15.75">
      <c r="A38" s="331" t="s">
        <v>381</v>
      </c>
      <c r="B38" s="332"/>
      <c r="C38" s="332"/>
      <c r="D38" s="333"/>
      <c r="E38" s="251">
        <v>10</v>
      </c>
      <c r="F38" s="238"/>
    </row>
    <row r="39" spans="1:6" ht="15.75">
      <c r="A39" s="331" t="s">
        <v>382</v>
      </c>
      <c r="B39" s="332"/>
      <c r="C39" s="332"/>
      <c r="D39" s="333"/>
      <c r="E39" s="256">
        <f>E37/E38</f>
        <v>417</v>
      </c>
      <c r="F39" s="238"/>
    </row>
    <row r="40" spans="1:6" ht="15.75">
      <c r="A40" s="248"/>
      <c r="B40" s="249"/>
      <c r="C40" s="249"/>
      <c r="D40" s="250"/>
      <c r="E40" s="235"/>
      <c r="F40" s="238"/>
    </row>
    <row r="41" spans="1:6" s="227" customFormat="1" ht="31.5">
      <c r="A41" s="230" t="s">
        <v>359</v>
      </c>
      <c r="B41" s="230" t="s">
        <v>360</v>
      </c>
      <c r="C41" s="230" t="s">
        <v>370</v>
      </c>
      <c r="D41" s="230" t="s">
        <v>361</v>
      </c>
      <c r="E41" s="233" t="s">
        <v>362</v>
      </c>
      <c r="F41" s="233" t="s">
        <v>363</v>
      </c>
    </row>
    <row r="42" spans="1:6" ht="15.75">
      <c r="A42" s="206" t="s">
        <v>258</v>
      </c>
      <c r="B42" s="224" t="s">
        <v>259</v>
      </c>
      <c r="C42" s="224">
        <v>6</v>
      </c>
      <c r="D42" s="207" t="s">
        <v>260</v>
      </c>
      <c r="E42" s="235">
        <v>3.25</v>
      </c>
      <c r="F42" s="235">
        <f aca="true" t="shared" si="2" ref="F42:F48">E42*C42</f>
        <v>19.5</v>
      </c>
    </row>
    <row r="43" spans="1:6" ht="15.75">
      <c r="A43" s="206" t="s">
        <v>261</v>
      </c>
      <c r="B43" s="224" t="s">
        <v>259</v>
      </c>
      <c r="C43" s="224">
        <v>10</v>
      </c>
      <c r="D43" s="207" t="s">
        <v>260</v>
      </c>
      <c r="E43" s="235">
        <v>10</v>
      </c>
      <c r="F43" s="235">
        <f t="shared" si="2"/>
        <v>100</v>
      </c>
    </row>
    <row r="44" spans="1:6" ht="15.75">
      <c r="A44" s="206" t="s">
        <v>262</v>
      </c>
      <c r="B44" s="224" t="s">
        <v>259</v>
      </c>
      <c r="C44" s="224">
        <v>5</v>
      </c>
      <c r="D44" s="207" t="s">
        <v>260</v>
      </c>
      <c r="E44" s="235">
        <v>9.16</v>
      </c>
      <c r="F44" s="235">
        <f t="shared" si="2"/>
        <v>45.8</v>
      </c>
    </row>
    <row r="45" spans="1:6" ht="15.75">
      <c r="A45" s="206" t="s">
        <v>364</v>
      </c>
      <c r="B45" s="225" t="s">
        <v>263</v>
      </c>
      <c r="C45" s="225" t="s">
        <v>264</v>
      </c>
      <c r="D45" s="209" t="s">
        <v>365</v>
      </c>
      <c r="E45" s="235">
        <v>33.92</v>
      </c>
      <c r="F45" s="235">
        <f t="shared" si="2"/>
        <v>508.8</v>
      </c>
    </row>
    <row r="46" spans="1:6" ht="15.75">
      <c r="A46" s="206" t="s">
        <v>265</v>
      </c>
      <c r="B46" s="224" t="s">
        <v>259</v>
      </c>
      <c r="C46" s="224">
        <v>15</v>
      </c>
      <c r="D46" s="207" t="s">
        <v>260</v>
      </c>
      <c r="E46" s="235">
        <v>3</v>
      </c>
      <c r="F46" s="235">
        <f t="shared" si="2"/>
        <v>45</v>
      </c>
    </row>
    <row r="47" spans="1:6" ht="15.75">
      <c r="A47" s="206" t="s">
        <v>266</v>
      </c>
      <c r="B47" s="224" t="s">
        <v>259</v>
      </c>
      <c r="C47" s="224">
        <v>10</v>
      </c>
      <c r="D47" s="207" t="s">
        <v>260</v>
      </c>
      <c r="E47" s="235">
        <v>4.16</v>
      </c>
      <c r="F47" s="235">
        <f t="shared" si="2"/>
        <v>41.6</v>
      </c>
    </row>
    <row r="48" spans="1:8" ht="15.75">
      <c r="A48" s="206" t="s">
        <v>267</v>
      </c>
      <c r="B48" s="224" t="s">
        <v>259</v>
      </c>
      <c r="C48" s="224">
        <v>20</v>
      </c>
      <c r="D48" s="207" t="s">
        <v>260</v>
      </c>
      <c r="E48" s="235">
        <v>4</v>
      </c>
      <c r="F48" s="235">
        <f t="shared" si="2"/>
        <v>80</v>
      </c>
      <c r="G48" s="238"/>
      <c r="H48" s="238"/>
    </row>
    <row r="49" spans="1:8" ht="15.75">
      <c r="A49" s="331" t="s">
        <v>380</v>
      </c>
      <c r="B49" s="332"/>
      <c r="C49" s="332"/>
      <c r="D49" s="332"/>
      <c r="E49" s="333"/>
      <c r="F49" s="235">
        <f>SUM(F42:F48)</f>
        <v>840.7</v>
      </c>
      <c r="G49" s="238"/>
      <c r="H49" s="238"/>
    </row>
    <row r="50" spans="1:8" ht="15.75">
      <c r="A50" s="331" t="s">
        <v>383</v>
      </c>
      <c r="B50" s="332"/>
      <c r="C50" s="332"/>
      <c r="D50" s="332"/>
      <c r="E50" s="333"/>
      <c r="F50" s="235">
        <f>F49/6</f>
        <v>140.11666666666667</v>
      </c>
      <c r="G50" s="238"/>
      <c r="H50" s="238"/>
    </row>
    <row r="51" spans="1:8" ht="15.75">
      <c r="A51" s="331" t="s">
        <v>381</v>
      </c>
      <c r="B51" s="332"/>
      <c r="C51" s="332"/>
      <c r="D51" s="332"/>
      <c r="E51" s="333"/>
      <c r="F51" s="251">
        <v>10</v>
      </c>
      <c r="G51" s="238"/>
      <c r="H51" s="238"/>
    </row>
    <row r="52" spans="1:8" ht="15.75">
      <c r="A52" s="331" t="s">
        <v>382</v>
      </c>
      <c r="B52" s="332"/>
      <c r="C52" s="332"/>
      <c r="D52" s="332"/>
      <c r="E52" s="333"/>
      <c r="F52" s="256">
        <f>F50/F51</f>
        <v>14.011666666666667</v>
      </c>
      <c r="G52" s="238"/>
      <c r="H52" s="238"/>
    </row>
    <row r="53" spans="1:8" ht="15.75">
      <c r="A53" s="206"/>
      <c r="B53" s="224"/>
      <c r="C53" s="224"/>
      <c r="D53" s="207"/>
      <c r="E53" s="235"/>
      <c r="F53" s="235"/>
      <c r="G53" s="238"/>
      <c r="H53" s="238"/>
    </row>
    <row r="54" spans="1:6" s="227" customFormat="1" ht="31.5">
      <c r="A54" s="230" t="s">
        <v>366</v>
      </c>
      <c r="B54" s="230" t="s">
        <v>367</v>
      </c>
      <c r="C54" s="230" t="s">
        <v>371</v>
      </c>
      <c r="D54" s="231" t="s">
        <v>355</v>
      </c>
      <c r="E54" s="234" t="s">
        <v>356</v>
      </c>
      <c r="F54" s="232" t="s">
        <v>357</v>
      </c>
    </row>
    <row r="55" spans="1:6" ht="15.75">
      <c r="A55" s="206" t="s">
        <v>268</v>
      </c>
      <c r="B55" s="224" t="s">
        <v>153</v>
      </c>
      <c r="C55" s="224">
        <v>2</v>
      </c>
      <c r="D55" s="229" t="s">
        <v>373</v>
      </c>
      <c r="E55" s="235">
        <v>3.29</v>
      </c>
      <c r="F55" s="235">
        <f>E55*C55</f>
        <v>6.58</v>
      </c>
    </row>
    <row r="56" spans="1:6" ht="15.75">
      <c r="A56" s="206" t="s">
        <v>269</v>
      </c>
      <c r="B56" s="224" t="s">
        <v>153</v>
      </c>
      <c r="C56" s="224">
        <v>7</v>
      </c>
      <c r="D56" s="229" t="s">
        <v>373</v>
      </c>
      <c r="E56" s="235">
        <v>3.2</v>
      </c>
      <c r="F56" s="235">
        <f aca="true" t="shared" si="3" ref="F56:F110">E56*C56</f>
        <v>22.400000000000002</v>
      </c>
    </row>
    <row r="57" spans="1:6" ht="15.75">
      <c r="A57" s="206" t="s">
        <v>270</v>
      </c>
      <c r="B57" s="224" t="s">
        <v>153</v>
      </c>
      <c r="C57" s="224">
        <v>1</v>
      </c>
      <c r="D57" s="229" t="s">
        <v>373</v>
      </c>
      <c r="E57" s="235">
        <v>5.25</v>
      </c>
      <c r="F57" s="235">
        <f t="shared" si="3"/>
        <v>5.25</v>
      </c>
    </row>
    <row r="58" spans="1:6" ht="15.75">
      <c r="A58" s="206" t="s">
        <v>271</v>
      </c>
      <c r="B58" s="224" t="s">
        <v>153</v>
      </c>
      <c r="C58" s="224">
        <v>1</v>
      </c>
      <c r="D58" s="229" t="s">
        <v>373</v>
      </c>
      <c r="E58" s="235">
        <v>4.5</v>
      </c>
      <c r="F58" s="235">
        <f t="shared" si="3"/>
        <v>4.5</v>
      </c>
    </row>
    <row r="59" spans="1:6" ht="15.75">
      <c r="A59" s="206" t="s">
        <v>272</v>
      </c>
      <c r="B59" s="224" t="s">
        <v>153</v>
      </c>
      <c r="C59" s="224">
        <v>5</v>
      </c>
      <c r="D59" s="229" t="s">
        <v>373</v>
      </c>
      <c r="E59" s="235">
        <v>55</v>
      </c>
      <c r="F59" s="235">
        <f t="shared" si="3"/>
        <v>275</v>
      </c>
    </row>
    <row r="60" spans="1:6" ht="15.75">
      <c r="A60" s="206" t="s">
        <v>273</v>
      </c>
      <c r="B60" s="224" t="s">
        <v>153</v>
      </c>
      <c r="C60" s="224">
        <v>4</v>
      </c>
      <c r="D60" s="229" t="s">
        <v>373</v>
      </c>
      <c r="E60" s="235">
        <v>24</v>
      </c>
      <c r="F60" s="235">
        <f t="shared" si="3"/>
        <v>96</v>
      </c>
    </row>
    <row r="61" spans="1:6" ht="15.75">
      <c r="A61" s="206" t="s">
        <v>274</v>
      </c>
      <c r="B61" s="224" t="s">
        <v>153</v>
      </c>
      <c r="C61" s="224">
        <v>1</v>
      </c>
      <c r="D61" s="229" t="s">
        <v>373</v>
      </c>
      <c r="E61" s="235">
        <v>75</v>
      </c>
      <c r="F61" s="235">
        <f t="shared" si="3"/>
        <v>75</v>
      </c>
    </row>
    <row r="62" spans="1:6" ht="15.75">
      <c r="A62" s="206" t="s">
        <v>275</v>
      </c>
      <c r="B62" s="224" t="s">
        <v>153</v>
      </c>
      <c r="C62" s="224">
        <v>1</v>
      </c>
      <c r="D62" s="229" t="s">
        <v>373</v>
      </c>
      <c r="E62" s="235">
        <v>290</v>
      </c>
      <c r="F62" s="235">
        <f t="shared" si="3"/>
        <v>290</v>
      </c>
    </row>
    <row r="63" spans="1:6" ht="15.75">
      <c r="A63" s="206" t="s">
        <v>276</v>
      </c>
      <c r="B63" s="224" t="s">
        <v>153</v>
      </c>
      <c r="C63" s="224">
        <v>1</v>
      </c>
      <c r="D63" s="229" t="s">
        <v>373</v>
      </c>
      <c r="E63" s="235">
        <v>1030</v>
      </c>
      <c r="F63" s="235">
        <f t="shared" si="3"/>
        <v>1030</v>
      </c>
    </row>
    <row r="64" spans="1:6" ht="47.25">
      <c r="A64" s="237" t="s">
        <v>372</v>
      </c>
      <c r="B64" s="225" t="s">
        <v>368</v>
      </c>
      <c r="C64" s="225" t="s">
        <v>277</v>
      </c>
      <c r="D64" s="229" t="s">
        <v>373</v>
      </c>
      <c r="E64" s="235">
        <v>180</v>
      </c>
      <c r="F64" s="235">
        <f t="shared" si="3"/>
        <v>180</v>
      </c>
    </row>
    <row r="65" spans="1:6" ht="15.75">
      <c r="A65" s="206" t="s">
        <v>369</v>
      </c>
      <c r="B65" s="225" t="s">
        <v>368</v>
      </c>
      <c r="C65" s="225" t="s">
        <v>277</v>
      </c>
      <c r="D65" s="229" t="s">
        <v>373</v>
      </c>
      <c r="E65" s="235">
        <v>350</v>
      </c>
      <c r="F65" s="235">
        <f t="shared" si="3"/>
        <v>350</v>
      </c>
    </row>
    <row r="66" spans="1:6" ht="15.75">
      <c r="A66" s="206" t="s">
        <v>278</v>
      </c>
      <c r="B66" s="224" t="s">
        <v>153</v>
      </c>
      <c r="C66" s="224">
        <v>1</v>
      </c>
      <c r="D66" s="229" t="s">
        <v>373</v>
      </c>
      <c r="E66" s="235">
        <v>17.4</v>
      </c>
      <c r="F66" s="235">
        <f t="shared" si="3"/>
        <v>17.4</v>
      </c>
    </row>
    <row r="67" spans="1:6" ht="15.75">
      <c r="A67" s="206" t="s">
        <v>279</v>
      </c>
      <c r="B67" s="224" t="s">
        <v>153</v>
      </c>
      <c r="C67" s="224">
        <v>1</v>
      </c>
      <c r="D67" s="229" t="s">
        <v>373</v>
      </c>
      <c r="E67" s="235">
        <v>94</v>
      </c>
      <c r="F67" s="235">
        <f t="shared" si="3"/>
        <v>94</v>
      </c>
    </row>
    <row r="68" spans="1:6" ht="15.75">
      <c r="A68" s="206" t="s">
        <v>280</v>
      </c>
      <c r="B68" s="224" t="s">
        <v>153</v>
      </c>
      <c r="C68" s="224">
        <v>1</v>
      </c>
      <c r="D68" s="229" t="s">
        <v>373</v>
      </c>
      <c r="E68" s="235">
        <v>396</v>
      </c>
      <c r="F68" s="235">
        <f t="shared" si="3"/>
        <v>396</v>
      </c>
    </row>
    <row r="69" spans="1:6" ht="15.75">
      <c r="A69" s="206" t="s">
        <v>281</v>
      </c>
      <c r="B69" s="224" t="s">
        <v>153</v>
      </c>
      <c r="C69" s="224">
        <v>1</v>
      </c>
      <c r="D69" s="229" t="s">
        <v>373</v>
      </c>
      <c r="E69" s="235">
        <v>125</v>
      </c>
      <c r="F69" s="235">
        <f t="shared" si="3"/>
        <v>125</v>
      </c>
    </row>
    <row r="70" spans="1:6" ht="15.75">
      <c r="A70" s="206" t="s">
        <v>282</v>
      </c>
      <c r="B70" s="224" t="s">
        <v>283</v>
      </c>
      <c r="C70" s="224">
        <v>1</v>
      </c>
      <c r="D70" s="229" t="s">
        <v>373</v>
      </c>
      <c r="E70" s="235">
        <v>44.9</v>
      </c>
      <c r="F70" s="235">
        <f t="shared" si="3"/>
        <v>44.9</v>
      </c>
    </row>
    <row r="71" spans="1:6" ht="15.75">
      <c r="A71" s="206" t="s">
        <v>284</v>
      </c>
      <c r="B71" s="224" t="s">
        <v>283</v>
      </c>
      <c r="C71" s="224">
        <v>1</v>
      </c>
      <c r="D71" s="229" t="s">
        <v>373</v>
      </c>
      <c r="E71" s="235">
        <v>33.84</v>
      </c>
      <c r="F71" s="235">
        <f t="shared" si="3"/>
        <v>33.84</v>
      </c>
    </row>
    <row r="72" spans="1:6" ht="15.75">
      <c r="A72" s="206" t="s">
        <v>285</v>
      </c>
      <c r="B72" s="224" t="s">
        <v>153</v>
      </c>
      <c r="C72" s="224">
        <v>1</v>
      </c>
      <c r="D72" s="229" t="s">
        <v>373</v>
      </c>
      <c r="E72" s="235">
        <v>3.74875</v>
      </c>
      <c r="F72" s="235">
        <f t="shared" si="3"/>
        <v>3.74875</v>
      </c>
    </row>
    <row r="73" spans="1:6" ht="15.75">
      <c r="A73" s="206" t="s">
        <v>286</v>
      </c>
      <c r="B73" s="224" t="s">
        <v>153</v>
      </c>
      <c r="C73" s="224">
        <v>1</v>
      </c>
      <c r="D73" s="229" t="s">
        <v>373</v>
      </c>
      <c r="E73" s="235">
        <v>2.96</v>
      </c>
      <c r="F73" s="235">
        <f t="shared" si="3"/>
        <v>2.96</v>
      </c>
    </row>
    <row r="74" spans="1:6" ht="15.75">
      <c r="A74" s="206" t="s">
        <v>287</v>
      </c>
      <c r="B74" s="224" t="s">
        <v>153</v>
      </c>
      <c r="C74" s="224">
        <v>1</v>
      </c>
      <c r="D74" s="229" t="s">
        <v>373</v>
      </c>
      <c r="E74" s="235">
        <v>14.55</v>
      </c>
      <c r="F74" s="235">
        <f t="shared" si="3"/>
        <v>14.55</v>
      </c>
    </row>
    <row r="75" spans="1:6" ht="15.75">
      <c r="A75" s="206" t="s">
        <v>288</v>
      </c>
      <c r="B75" s="224" t="s">
        <v>153</v>
      </c>
      <c r="C75" s="224">
        <v>1</v>
      </c>
      <c r="D75" s="229" t="s">
        <v>373</v>
      </c>
      <c r="E75" s="235">
        <v>33.16</v>
      </c>
      <c r="F75" s="235">
        <f t="shared" si="3"/>
        <v>33.16</v>
      </c>
    </row>
    <row r="76" spans="1:6" ht="15.75">
      <c r="A76" s="206" t="s">
        <v>289</v>
      </c>
      <c r="B76" s="224" t="s">
        <v>153</v>
      </c>
      <c r="C76" s="224">
        <v>1</v>
      </c>
      <c r="D76" s="229" t="s">
        <v>373</v>
      </c>
      <c r="E76" s="235">
        <v>55.9</v>
      </c>
      <c r="F76" s="235">
        <f t="shared" si="3"/>
        <v>55.9</v>
      </c>
    </row>
    <row r="77" spans="1:6" ht="15.75">
      <c r="A77" s="206" t="s">
        <v>290</v>
      </c>
      <c r="B77" s="224" t="s">
        <v>153</v>
      </c>
      <c r="C77" s="224">
        <v>1</v>
      </c>
      <c r="D77" s="229" t="s">
        <v>373</v>
      </c>
      <c r="E77" s="235">
        <v>19.18</v>
      </c>
      <c r="F77" s="235">
        <f t="shared" si="3"/>
        <v>19.18</v>
      </c>
    </row>
    <row r="78" spans="1:6" ht="15.75">
      <c r="A78" s="206" t="s">
        <v>291</v>
      </c>
      <c r="B78" s="224" t="s">
        <v>153</v>
      </c>
      <c r="C78" s="224">
        <v>1</v>
      </c>
      <c r="D78" s="229" t="s">
        <v>373</v>
      </c>
      <c r="E78" s="235">
        <v>19</v>
      </c>
      <c r="F78" s="235">
        <f t="shared" si="3"/>
        <v>19</v>
      </c>
    </row>
    <row r="79" spans="1:6" ht="15.75">
      <c r="A79" s="206" t="s">
        <v>292</v>
      </c>
      <c r="B79" s="224" t="s">
        <v>153</v>
      </c>
      <c r="C79" s="224">
        <v>1</v>
      </c>
      <c r="D79" s="229" t="s">
        <v>373</v>
      </c>
      <c r="E79" s="235">
        <v>27.88</v>
      </c>
      <c r="F79" s="235">
        <f t="shared" si="3"/>
        <v>27.88</v>
      </c>
    </row>
    <row r="80" spans="1:6" ht="15.75">
      <c r="A80" s="206" t="s">
        <v>293</v>
      </c>
      <c r="B80" s="224" t="s">
        <v>283</v>
      </c>
      <c r="C80" s="224">
        <v>1</v>
      </c>
      <c r="D80" s="229" t="s">
        <v>373</v>
      </c>
      <c r="E80" s="235">
        <v>49.75</v>
      </c>
      <c r="F80" s="235">
        <f t="shared" si="3"/>
        <v>49.75</v>
      </c>
    </row>
    <row r="81" spans="1:6" ht="15.75">
      <c r="A81" s="206" t="s">
        <v>294</v>
      </c>
      <c r="B81" s="224" t="s">
        <v>153</v>
      </c>
      <c r="C81" s="224">
        <v>1</v>
      </c>
      <c r="D81" s="229" t="s">
        <v>373</v>
      </c>
      <c r="E81" s="235">
        <v>75.9</v>
      </c>
      <c r="F81" s="235">
        <f t="shared" si="3"/>
        <v>75.9</v>
      </c>
    </row>
    <row r="82" spans="1:6" ht="15.75">
      <c r="A82" s="206" t="s">
        <v>295</v>
      </c>
      <c r="B82" s="224" t="s">
        <v>153</v>
      </c>
      <c r="C82" s="224">
        <v>1</v>
      </c>
      <c r="D82" s="229" t="s">
        <v>373</v>
      </c>
      <c r="E82" s="235">
        <v>21</v>
      </c>
      <c r="F82" s="235">
        <f t="shared" si="3"/>
        <v>21</v>
      </c>
    </row>
    <row r="83" spans="1:6" ht="15.75">
      <c r="A83" s="206" t="s">
        <v>296</v>
      </c>
      <c r="B83" s="224" t="s">
        <v>153</v>
      </c>
      <c r="C83" s="224">
        <v>1</v>
      </c>
      <c r="D83" s="229" t="s">
        <v>373</v>
      </c>
      <c r="E83" s="235">
        <v>21.7</v>
      </c>
      <c r="F83" s="235">
        <f t="shared" si="3"/>
        <v>21.7</v>
      </c>
    </row>
    <row r="84" spans="1:6" ht="15.75">
      <c r="A84" s="206" t="s">
        <v>297</v>
      </c>
      <c r="B84" s="224" t="s">
        <v>153</v>
      </c>
      <c r="C84" s="224">
        <v>1</v>
      </c>
      <c r="D84" s="229" t="s">
        <v>373</v>
      </c>
      <c r="E84" s="235">
        <v>15</v>
      </c>
      <c r="F84" s="235">
        <f t="shared" si="3"/>
        <v>15</v>
      </c>
    </row>
    <row r="85" spans="1:6" ht="15.75">
      <c r="A85" s="206" t="s">
        <v>298</v>
      </c>
      <c r="B85" s="224" t="s">
        <v>153</v>
      </c>
      <c r="C85" s="224">
        <v>1</v>
      </c>
      <c r="D85" s="229" t="s">
        <v>373</v>
      </c>
      <c r="E85" s="235">
        <v>12.6</v>
      </c>
      <c r="F85" s="235">
        <f t="shared" si="3"/>
        <v>12.6</v>
      </c>
    </row>
    <row r="86" spans="1:6" ht="15.75">
      <c r="A86" s="206" t="s">
        <v>299</v>
      </c>
      <c r="B86" s="224" t="s">
        <v>153</v>
      </c>
      <c r="C86" s="224">
        <v>1</v>
      </c>
      <c r="D86" s="229" t="s">
        <v>373</v>
      </c>
      <c r="E86" s="235">
        <v>13</v>
      </c>
      <c r="F86" s="235">
        <f t="shared" si="3"/>
        <v>13</v>
      </c>
    </row>
    <row r="87" spans="1:6" ht="15.75">
      <c r="A87" s="206" t="s">
        <v>300</v>
      </c>
      <c r="B87" s="224" t="s">
        <v>153</v>
      </c>
      <c r="C87" s="224">
        <v>1</v>
      </c>
      <c r="D87" s="229" t="s">
        <v>373</v>
      </c>
      <c r="E87" s="235">
        <v>7.9</v>
      </c>
      <c r="F87" s="235">
        <f t="shared" si="3"/>
        <v>7.9</v>
      </c>
    </row>
    <row r="88" spans="1:6" ht="15.75">
      <c r="A88" s="206" t="s">
        <v>301</v>
      </c>
      <c r="B88" s="224" t="s">
        <v>153</v>
      </c>
      <c r="C88" s="224">
        <v>1</v>
      </c>
      <c r="D88" s="229" t="s">
        <v>373</v>
      </c>
      <c r="E88" s="235">
        <v>15</v>
      </c>
      <c r="F88" s="235">
        <f t="shared" si="3"/>
        <v>15</v>
      </c>
    </row>
    <row r="89" spans="1:6" ht="15.75">
      <c r="A89" s="206" t="s">
        <v>302</v>
      </c>
      <c r="B89" s="224" t="s">
        <v>153</v>
      </c>
      <c r="C89" s="224">
        <v>1</v>
      </c>
      <c r="D89" s="229" t="s">
        <v>373</v>
      </c>
      <c r="E89" s="235">
        <v>29</v>
      </c>
      <c r="F89" s="235">
        <f t="shared" si="3"/>
        <v>29</v>
      </c>
    </row>
    <row r="90" spans="1:6" ht="15.75">
      <c r="A90" s="206" t="s">
        <v>303</v>
      </c>
      <c r="B90" s="224" t="s">
        <v>153</v>
      </c>
      <c r="C90" s="224">
        <v>1</v>
      </c>
      <c r="D90" s="229" t="s">
        <v>373</v>
      </c>
      <c r="E90" s="235">
        <v>250</v>
      </c>
      <c r="F90" s="235">
        <f t="shared" si="3"/>
        <v>250</v>
      </c>
    </row>
    <row r="91" spans="1:6" ht="15.75">
      <c r="A91" s="206" t="s">
        <v>304</v>
      </c>
      <c r="B91" s="224" t="s">
        <v>153</v>
      </c>
      <c r="C91" s="224">
        <v>1</v>
      </c>
      <c r="D91" s="229" t="s">
        <v>373</v>
      </c>
      <c r="E91" s="235">
        <v>19.5</v>
      </c>
      <c r="F91" s="235">
        <f t="shared" si="3"/>
        <v>19.5</v>
      </c>
    </row>
    <row r="92" spans="1:6" ht="15.75">
      <c r="A92" s="206" t="s">
        <v>305</v>
      </c>
      <c r="B92" s="224" t="s">
        <v>283</v>
      </c>
      <c r="C92" s="224">
        <v>1</v>
      </c>
      <c r="D92" s="229" t="s">
        <v>373</v>
      </c>
      <c r="E92" s="235">
        <v>22.86</v>
      </c>
      <c r="F92" s="235">
        <f t="shared" si="3"/>
        <v>22.86</v>
      </c>
    </row>
    <row r="93" spans="1:6" ht="15.75">
      <c r="A93" s="206" t="s">
        <v>306</v>
      </c>
      <c r="B93" s="224" t="s">
        <v>153</v>
      </c>
      <c r="C93" s="224">
        <v>1</v>
      </c>
      <c r="D93" s="229" t="s">
        <v>373</v>
      </c>
      <c r="E93" s="235">
        <v>25.9</v>
      </c>
      <c r="F93" s="235">
        <f t="shared" si="3"/>
        <v>25.9</v>
      </c>
    </row>
    <row r="94" spans="1:6" ht="15.75">
      <c r="A94" s="206" t="s">
        <v>307</v>
      </c>
      <c r="B94" s="224" t="s">
        <v>153</v>
      </c>
      <c r="C94" s="224">
        <v>1</v>
      </c>
      <c r="D94" s="229" t="s">
        <v>373</v>
      </c>
      <c r="E94" s="235">
        <v>13.85</v>
      </c>
      <c r="F94" s="235">
        <f t="shared" si="3"/>
        <v>13.85</v>
      </c>
    </row>
    <row r="95" spans="1:6" ht="15.75">
      <c r="A95" s="206" t="s">
        <v>308</v>
      </c>
      <c r="B95" s="224" t="s">
        <v>153</v>
      </c>
      <c r="C95" s="224">
        <v>1</v>
      </c>
      <c r="D95" s="229" t="s">
        <v>373</v>
      </c>
      <c r="E95" s="235">
        <v>59</v>
      </c>
      <c r="F95" s="235">
        <f t="shared" si="3"/>
        <v>59</v>
      </c>
    </row>
    <row r="96" spans="1:6" ht="15.75">
      <c r="A96" s="206" t="s">
        <v>309</v>
      </c>
      <c r="B96" s="224" t="s">
        <v>153</v>
      </c>
      <c r="C96" s="224">
        <v>1</v>
      </c>
      <c r="D96" s="229" t="s">
        <v>373</v>
      </c>
      <c r="E96" s="235">
        <v>16.99</v>
      </c>
      <c r="F96" s="235">
        <f t="shared" si="3"/>
        <v>16.99</v>
      </c>
    </row>
    <row r="97" spans="1:6" ht="15.75">
      <c r="A97" s="206" t="s">
        <v>310</v>
      </c>
      <c r="B97" s="224" t="s">
        <v>153</v>
      </c>
      <c r="C97" s="224">
        <v>1</v>
      </c>
      <c r="D97" s="229" t="s">
        <v>373</v>
      </c>
      <c r="E97" s="235">
        <v>11.31</v>
      </c>
      <c r="F97" s="235">
        <f t="shared" si="3"/>
        <v>11.31</v>
      </c>
    </row>
    <row r="98" spans="1:6" ht="15.75">
      <c r="A98" s="206" t="s">
        <v>311</v>
      </c>
      <c r="B98" s="224" t="s">
        <v>153</v>
      </c>
      <c r="C98" s="224">
        <v>1</v>
      </c>
      <c r="D98" s="229" t="s">
        <v>373</v>
      </c>
      <c r="E98" s="235">
        <v>30.99</v>
      </c>
      <c r="F98" s="235">
        <f t="shared" si="3"/>
        <v>30.99</v>
      </c>
    </row>
    <row r="99" spans="1:6" ht="15.75">
      <c r="A99" s="206" t="s">
        <v>312</v>
      </c>
      <c r="B99" s="224" t="s">
        <v>153</v>
      </c>
      <c r="C99" s="224">
        <v>1</v>
      </c>
      <c r="D99" s="229" t="s">
        <v>373</v>
      </c>
      <c r="E99" s="235">
        <v>24</v>
      </c>
      <c r="F99" s="235">
        <f t="shared" si="3"/>
        <v>24</v>
      </c>
    </row>
    <row r="100" spans="1:6" ht="15.75">
      <c r="A100" s="206" t="s">
        <v>313</v>
      </c>
      <c r="B100" s="224" t="s">
        <v>153</v>
      </c>
      <c r="C100" s="224">
        <v>2</v>
      </c>
      <c r="D100" s="229" t="s">
        <v>373</v>
      </c>
      <c r="E100" s="235">
        <v>110</v>
      </c>
      <c r="F100" s="235">
        <f t="shared" si="3"/>
        <v>220</v>
      </c>
    </row>
    <row r="101" spans="1:6" ht="15.75">
      <c r="A101" s="206" t="s">
        <v>314</v>
      </c>
      <c r="B101" s="224" t="s">
        <v>153</v>
      </c>
      <c r="C101" s="224">
        <v>1</v>
      </c>
      <c r="D101" s="229" t="s">
        <v>373</v>
      </c>
      <c r="E101" s="235">
        <v>380</v>
      </c>
      <c r="F101" s="235">
        <f t="shared" si="3"/>
        <v>380</v>
      </c>
    </row>
    <row r="102" spans="1:6" ht="15.75">
      <c r="A102" s="206" t="s">
        <v>315</v>
      </c>
      <c r="B102" s="224" t="s">
        <v>153</v>
      </c>
      <c r="C102" s="224">
        <v>2</v>
      </c>
      <c r="D102" s="229" t="s">
        <v>373</v>
      </c>
      <c r="E102" s="235">
        <v>52</v>
      </c>
      <c r="F102" s="235">
        <f t="shared" si="3"/>
        <v>104</v>
      </c>
    </row>
    <row r="103" spans="1:6" ht="15.75">
      <c r="A103" s="206" t="s">
        <v>316</v>
      </c>
      <c r="B103" s="224" t="s">
        <v>153</v>
      </c>
      <c r="C103" s="224">
        <v>2</v>
      </c>
      <c r="D103" s="229" t="s">
        <v>373</v>
      </c>
      <c r="E103" s="235">
        <v>7</v>
      </c>
      <c r="F103" s="235">
        <f t="shared" si="3"/>
        <v>14</v>
      </c>
    </row>
    <row r="104" spans="1:6" ht="15.75">
      <c r="A104" s="206" t="s">
        <v>317</v>
      </c>
      <c r="B104" s="224" t="s">
        <v>153</v>
      </c>
      <c r="C104" s="224">
        <v>1</v>
      </c>
      <c r="D104" s="229" t="s">
        <v>373</v>
      </c>
      <c r="E104" s="235">
        <v>35</v>
      </c>
      <c r="F104" s="235">
        <f t="shared" si="3"/>
        <v>35</v>
      </c>
    </row>
    <row r="105" spans="1:6" ht="15.75">
      <c r="A105" s="206" t="s">
        <v>318</v>
      </c>
      <c r="B105" s="224" t="s">
        <v>153</v>
      </c>
      <c r="C105" s="224">
        <v>1</v>
      </c>
      <c r="D105" s="229" t="s">
        <v>373</v>
      </c>
      <c r="E105" s="235">
        <v>12</v>
      </c>
      <c r="F105" s="235">
        <f t="shared" si="3"/>
        <v>12</v>
      </c>
    </row>
    <row r="106" spans="1:6" ht="15.75">
      <c r="A106" s="206" t="s">
        <v>319</v>
      </c>
      <c r="B106" s="224" t="s">
        <v>153</v>
      </c>
      <c r="C106" s="224">
        <v>2</v>
      </c>
      <c r="D106" s="229" t="s">
        <v>373</v>
      </c>
      <c r="E106" s="235">
        <v>1.16</v>
      </c>
      <c r="F106" s="235">
        <f t="shared" si="3"/>
        <v>2.32</v>
      </c>
    </row>
    <row r="107" spans="1:6" ht="15.75">
      <c r="A107" s="206" t="s">
        <v>320</v>
      </c>
      <c r="B107" s="224" t="s">
        <v>153</v>
      </c>
      <c r="C107" s="224">
        <v>1</v>
      </c>
      <c r="D107" s="229" t="s">
        <v>373</v>
      </c>
      <c r="E107" s="235">
        <v>17.5</v>
      </c>
      <c r="F107" s="235">
        <f t="shared" si="3"/>
        <v>17.5</v>
      </c>
    </row>
    <row r="108" spans="1:6" ht="15.75">
      <c r="A108" s="206" t="s">
        <v>321</v>
      </c>
      <c r="B108" s="224" t="s">
        <v>153</v>
      </c>
      <c r="C108" s="224">
        <v>2</v>
      </c>
      <c r="D108" s="229" t="s">
        <v>373</v>
      </c>
      <c r="E108" s="235">
        <v>35</v>
      </c>
      <c r="F108" s="235">
        <f t="shared" si="3"/>
        <v>70</v>
      </c>
    </row>
    <row r="109" spans="1:6" ht="15.75">
      <c r="A109" s="206" t="s">
        <v>322</v>
      </c>
      <c r="B109" s="224" t="s">
        <v>153</v>
      </c>
      <c r="C109" s="224">
        <v>1</v>
      </c>
      <c r="D109" s="229" t="s">
        <v>373</v>
      </c>
      <c r="E109" s="235">
        <v>260</v>
      </c>
      <c r="F109" s="235">
        <f t="shared" si="3"/>
        <v>260</v>
      </c>
    </row>
    <row r="110" spans="1:6" ht="15.75">
      <c r="A110" s="206" t="s">
        <v>323</v>
      </c>
      <c r="B110" s="224" t="s">
        <v>153</v>
      </c>
      <c r="C110" s="224">
        <v>1</v>
      </c>
      <c r="D110" s="229" t="s">
        <v>373</v>
      </c>
      <c r="E110" s="235">
        <v>159</v>
      </c>
      <c r="F110" s="235">
        <f t="shared" si="3"/>
        <v>159</v>
      </c>
    </row>
    <row r="111" spans="1:6" ht="15.75">
      <c r="A111" s="331" t="s">
        <v>380</v>
      </c>
      <c r="B111" s="332"/>
      <c r="C111" s="332"/>
      <c r="D111" s="332"/>
      <c r="E111" s="333"/>
      <c r="F111" s="235">
        <f>SUM(F55:F110)</f>
        <v>5231.31875</v>
      </c>
    </row>
    <row r="112" spans="1:8" ht="15.75">
      <c r="A112" s="331" t="s">
        <v>381</v>
      </c>
      <c r="B112" s="332"/>
      <c r="C112" s="332"/>
      <c r="D112" s="332"/>
      <c r="E112" s="333"/>
      <c r="F112" s="251">
        <v>10</v>
      </c>
      <c r="G112" s="238"/>
      <c r="H112" s="238"/>
    </row>
    <row r="113" spans="1:7" ht="15.75">
      <c r="A113" s="331" t="s">
        <v>382</v>
      </c>
      <c r="B113" s="332"/>
      <c r="C113" s="332"/>
      <c r="D113" s="332"/>
      <c r="E113" s="333"/>
      <c r="F113" s="256">
        <f>F111/12/10</f>
        <v>43.59432291666667</v>
      </c>
      <c r="G113" s="238"/>
    </row>
  </sheetData>
  <sheetProtection/>
  <mergeCells count="10">
    <mergeCell ref="A37:D37"/>
    <mergeCell ref="A39:D39"/>
    <mergeCell ref="A38:D38"/>
    <mergeCell ref="A49:E49"/>
    <mergeCell ref="A112:E112"/>
    <mergeCell ref="A113:E113"/>
    <mergeCell ref="A51:E51"/>
    <mergeCell ref="A50:E50"/>
    <mergeCell ref="A52:E52"/>
    <mergeCell ref="A111:E111"/>
  </mergeCells>
  <printOptions/>
  <pageMargins left="0.511811024" right="0.511811024" top="0.787401575" bottom="0.787401575" header="0.31496062" footer="0.31496062"/>
  <pageSetup horizontalDpi="600" verticalDpi="600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53"/>
  <sheetViews>
    <sheetView view="pageBreakPreview" zoomScale="80" zoomScaleSheetLayoutView="80" zoomScalePageLayoutView="0" workbookViewId="0" topLeftCell="A1">
      <selection activeCell="F13" sqref="F13"/>
    </sheetView>
  </sheetViews>
  <sheetFormatPr defaultColWidth="9.140625" defaultRowHeight="15"/>
  <cols>
    <col min="1" max="1" width="38.57421875" style="0" customWidth="1"/>
    <col min="2" max="2" width="18.8515625" style="0" customWidth="1"/>
    <col min="3" max="3" width="15.57421875" style="0" customWidth="1"/>
    <col min="4" max="4" width="23.57421875" style="0" customWidth="1"/>
    <col min="5" max="5" width="13.00390625" style="0" bestFit="1" customWidth="1"/>
    <col min="6" max="6" width="25.28125" style="0" customWidth="1"/>
  </cols>
  <sheetData>
    <row r="1" spans="1:48" ht="15">
      <c r="A1" s="338"/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U1" s="338"/>
      <c r="AV1" s="338"/>
    </row>
    <row r="2" spans="1:48" ht="1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</row>
    <row r="3" spans="1:48" ht="15">
      <c r="A3" s="339"/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</row>
    <row r="4" spans="1:48" ht="15">
      <c r="A4" s="21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</row>
    <row r="5" spans="1:48" ht="15">
      <c r="A5" s="21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</row>
    <row r="6" spans="1:6" s="242" customFormat="1" ht="48">
      <c r="A6" s="241" t="s">
        <v>324</v>
      </c>
      <c r="B6" s="213" t="s">
        <v>325</v>
      </c>
      <c r="C6" s="213" t="s">
        <v>326</v>
      </c>
      <c r="D6" s="213" t="s">
        <v>327</v>
      </c>
      <c r="E6" s="213" t="s">
        <v>328</v>
      </c>
      <c r="F6" s="213" t="s">
        <v>329</v>
      </c>
    </row>
    <row r="7" spans="1:48" ht="15">
      <c r="A7" s="214" t="s">
        <v>193</v>
      </c>
      <c r="B7" s="215">
        <v>8362</v>
      </c>
      <c r="C7" s="216">
        <v>1</v>
      </c>
      <c r="D7" s="216">
        <v>1200</v>
      </c>
      <c r="E7" s="216">
        <f>B7/D7</f>
        <v>6.968333333333334</v>
      </c>
      <c r="F7" s="217">
        <f>B7/D7</f>
        <v>6.968333333333334</v>
      </c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</row>
    <row r="8" spans="1:48" ht="15">
      <c r="A8" s="214" t="s">
        <v>206</v>
      </c>
      <c r="B8" s="215">
        <v>393.45</v>
      </c>
      <c r="C8" s="216">
        <v>1</v>
      </c>
      <c r="D8" s="216">
        <v>300</v>
      </c>
      <c r="E8" s="216">
        <f>B8/D8</f>
        <v>1.3114999999999999</v>
      </c>
      <c r="F8" s="217">
        <f>B8/D8</f>
        <v>1.3114999999999999</v>
      </c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</row>
    <row r="9" spans="1:48" ht="15">
      <c r="A9" s="214" t="s">
        <v>194</v>
      </c>
      <c r="B9" s="215">
        <v>4315.29</v>
      </c>
      <c r="C9" s="216">
        <v>1</v>
      </c>
      <c r="D9" s="216">
        <v>2700</v>
      </c>
      <c r="E9" s="216">
        <f>B9/D9</f>
        <v>1.5982555555555555</v>
      </c>
      <c r="F9" s="217">
        <f>B9/D9</f>
        <v>1.5982555555555555</v>
      </c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</row>
    <row r="10" spans="1:48" ht="15">
      <c r="A10" s="214" t="s">
        <v>195</v>
      </c>
      <c r="B10" s="215">
        <v>2658.5</v>
      </c>
      <c r="C10" s="216">
        <v>15</v>
      </c>
      <c r="D10" s="216">
        <v>5700</v>
      </c>
      <c r="E10" s="216">
        <f>B10/D10</f>
        <v>0.4664035087719298</v>
      </c>
      <c r="F10" s="217">
        <f>B10/D10</f>
        <v>0.4664035087719298</v>
      </c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</row>
    <row r="11" spans="1:48" ht="15">
      <c r="A11" s="218" t="s">
        <v>330</v>
      </c>
      <c r="B11" s="219">
        <f>SUM(B7:B10)</f>
        <v>15729.240000000002</v>
      </c>
      <c r="C11" s="216"/>
      <c r="D11" s="216"/>
      <c r="E11" s="216"/>
      <c r="F11" s="217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</row>
    <row r="12" spans="1:48" ht="15">
      <c r="A12" s="340" t="s">
        <v>331</v>
      </c>
      <c r="B12" s="340"/>
      <c r="C12" s="340"/>
      <c r="D12" s="340"/>
      <c r="E12" s="220"/>
      <c r="F12" s="221">
        <f>SUM(F7:F10)</f>
        <v>10.344492397660819</v>
      </c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</row>
    <row r="13" spans="1:48" ht="15">
      <c r="A13" s="340" t="s">
        <v>332</v>
      </c>
      <c r="B13" s="340"/>
      <c r="C13" s="340"/>
      <c r="D13" s="340"/>
      <c r="E13" s="220"/>
      <c r="F13" s="221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</row>
    <row r="14" spans="1:48" ht="15">
      <c r="A14" s="341" t="s">
        <v>53</v>
      </c>
      <c r="B14" s="341"/>
      <c r="C14" s="341"/>
      <c r="D14" s="341"/>
      <c r="E14" s="222"/>
      <c r="F14" s="223">
        <v>10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</row>
    <row r="15" spans="1:48" ht="1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</row>
    <row r="16" spans="1:48" ht="15">
      <c r="A16" s="334" t="s">
        <v>333</v>
      </c>
      <c r="B16" s="334"/>
      <c r="C16" s="334"/>
      <c r="D16" s="334"/>
      <c r="E16" s="334"/>
      <c r="F16" s="334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</row>
    <row r="17" spans="1:48" ht="15">
      <c r="A17" s="211"/>
      <c r="B17" s="211"/>
      <c r="C17" s="211"/>
      <c r="D17" s="211"/>
      <c r="E17" s="211"/>
      <c r="F17" s="211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</row>
    <row r="18" spans="1:48" ht="15">
      <c r="A18" s="335" t="s">
        <v>334</v>
      </c>
      <c r="B18" s="335"/>
      <c r="C18" s="335"/>
      <c r="D18" s="335"/>
      <c r="E18" s="335"/>
      <c r="F18" s="335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</row>
    <row r="19" spans="1:48" ht="15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</row>
    <row r="20" spans="1:48" ht="15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</row>
    <row r="21" spans="1:48" ht="15">
      <c r="A21" s="336" t="s">
        <v>335</v>
      </c>
      <c r="B21" s="336"/>
      <c r="C21" s="336"/>
      <c r="D21" s="336"/>
      <c r="E21" s="336"/>
      <c r="F21" s="336"/>
      <c r="G21" s="336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</row>
    <row r="22" spans="1:48" ht="15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</row>
    <row r="23" spans="1:48" ht="15">
      <c r="A23" s="130" t="s">
        <v>336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</row>
    <row r="24" spans="1:48" ht="15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</row>
    <row r="25" spans="1:48" ht="15">
      <c r="A25" s="130" t="s">
        <v>337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</row>
    <row r="26" spans="1:48" ht="1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</row>
    <row r="27" spans="1:48" ht="15">
      <c r="A27" s="130" t="s">
        <v>338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</row>
    <row r="28" spans="1:48" ht="1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</row>
    <row r="29" spans="1:48" ht="15">
      <c r="A29" s="130" t="s">
        <v>339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</row>
    <row r="30" spans="1:48" ht="1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</row>
    <row r="31" spans="1:48" ht="15">
      <c r="A31" s="130" t="s">
        <v>340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</row>
    <row r="32" spans="1:48" ht="1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</row>
    <row r="33" spans="1:48" ht="15">
      <c r="A33" s="130" t="s">
        <v>341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</row>
    <row r="34" spans="1:48" ht="1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</row>
    <row r="35" spans="1:48" ht="15">
      <c r="A35" s="212" t="s">
        <v>342</v>
      </c>
      <c r="B35" s="212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</row>
    <row r="36" spans="1:48" ht="1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</row>
    <row r="37" spans="1:48" ht="15">
      <c r="A37" s="130" t="s">
        <v>343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</row>
    <row r="38" spans="1:48" ht="1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</row>
    <row r="39" spans="1:48" ht="15">
      <c r="A39" s="130" t="s">
        <v>344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</row>
    <row r="40" spans="1:48" ht="1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</row>
    <row r="41" spans="1:48" ht="15">
      <c r="A41" s="130" t="s">
        <v>345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</row>
    <row r="42" spans="1:48" ht="1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</row>
    <row r="43" spans="1:48" ht="15">
      <c r="A43" s="130" t="s">
        <v>346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</row>
    <row r="44" spans="1:48" ht="1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</row>
    <row r="45" spans="1:48" ht="15">
      <c r="A45" s="337" t="s">
        <v>347</v>
      </c>
      <c r="B45" s="337"/>
      <c r="C45" s="337"/>
      <c r="D45" s="337"/>
      <c r="E45" s="337"/>
      <c r="F45" s="337"/>
      <c r="G45" s="337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</row>
    <row r="46" spans="1:48" ht="1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</row>
    <row r="47" spans="1:48" ht="15">
      <c r="A47" s="130" t="s">
        <v>348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</row>
    <row r="48" spans="1:48" ht="1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</row>
    <row r="49" spans="1:48" ht="15">
      <c r="A49" s="212" t="s">
        <v>349</v>
      </c>
      <c r="B49" s="212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</row>
    <row r="50" spans="1:48" ht="1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</row>
    <row r="51" spans="1:48" ht="15">
      <c r="A51" s="337" t="s">
        <v>350</v>
      </c>
      <c r="B51" s="337"/>
      <c r="C51" s="337"/>
      <c r="D51" s="337"/>
      <c r="E51" s="337"/>
      <c r="F51" s="337"/>
      <c r="G51" s="337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</row>
    <row r="52" spans="1:48" ht="1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</row>
    <row r="53" spans="1:48" ht="15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</row>
  </sheetData>
  <sheetProtection/>
  <mergeCells count="11">
    <mergeCell ref="A14:D14"/>
    <mergeCell ref="A16:F16"/>
    <mergeCell ref="A18:F18"/>
    <mergeCell ref="A21:G21"/>
    <mergeCell ref="A45:G45"/>
    <mergeCell ref="A51:G51"/>
    <mergeCell ref="A1:AV1"/>
    <mergeCell ref="A2:AV2"/>
    <mergeCell ref="A3:AV3"/>
    <mergeCell ref="A12:D12"/>
    <mergeCell ref="A13:D13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="93" zoomScaleSheetLayoutView="93" zoomScalePageLayoutView="0" workbookViewId="0" topLeftCell="A124">
      <selection activeCell="D138" sqref="D138"/>
    </sheetView>
  </sheetViews>
  <sheetFormatPr defaultColWidth="9.140625" defaultRowHeight="15"/>
  <cols>
    <col min="1" max="1" width="25.140625" style="247" customWidth="1"/>
    <col min="2" max="2" width="58.28125" style="2" customWidth="1"/>
    <col min="3" max="3" width="23.57421875" style="2" customWidth="1"/>
    <col min="4" max="4" width="16.28125" style="2" bestFit="1" customWidth="1"/>
    <col min="5" max="5" width="13.28125" style="2" bestFit="1" customWidth="1"/>
    <col min="6" max="6" width="16.00390625" style="2" hidden="1" customWidth="1"/>
    <col min="7" max="7" width="13.8515625" style="2" bestFit="1" customWidth="1"/>
    <col min="8" max="8" width="16.00390625" style="2" bestFit="1" customWidth="1"/>
    <col min="9" max="9" width="13.57421875" style="2" bestFit="1" customWidth="1"/>
    <col min="10" max="10" width="13.7109375" style="2" customWidth="1"/>
    <col min="11" max="16384" width="9.140625" style="2" customWidth="1"/>
  </cols>
  <sheetData>
    <row r="1" spans="1:4" ht="12">
      <c r="A1" s="311" t="s">
        <v>40</v>
      </c>
      <c r="B1" s="311"/>
      <c r="C1" s="311"/>
      <c r="D1" s="311"/>
    </row>
    <row r="2" spans="1:4" ht="12.75" thickBot="1">
      <c r="A2" s="3"/>
      <c r="B2" s="3"/>
      <c r="C2" s="3"/>
      <c r="D2" s="1"/>
    </row>
    <row r="3" spans="1:4" ht="12.75" thickBot="1">
      <c r="A3" s="312" t="s">
        <v>107</v>
      </c>
      <c r="B3" s="313"/>
      <c r="C3" s="313"/>
      <c r="D3" s="314"/>
    </row>
    <row r="4" spans="1:4" ht="12.75" thickBot="1">
      <c r="A4" s="5"/>
      <c r="B4" s="5"/>
      <c r="C4" s="5"/>
      <c r="D4" s="4"/>
    </row>
    <row r="5" spans="1:4" ht="12.75" thickBot="1">
      <c r="A5" s="312" t="str">
        <f>C26</f>
        <v>SERVENTE</v>
      </c>
      <c r="B5" s="313"/>
      <c r="C5" s="313"/>
      <c r="D5" s="314"/>
    </row>
    <row r="6" spans="1:4" ht="12">
      <c r="A6" s="7"/>
      <c r="B6" s="6"/>
      <c r="C6" s="7"/>
      <c r="D6" s="6"/>
    </row>
    <row r="7" spans="1:4" ht="12">
      <c r="A7" s="315" t="s">
        <v>145</v>
      </c>
      <c r="B7" s="316"/>
      <c r="C7" s="8"/>
      <c r="D7" s="6"/>
    </row>
    <row r="8" spans="1:4" ht="12">
      <c r="A8" s="315" t="s">
        <v>375</v>
      </c>
      <c r="B8" s="316"/>
      <c r="C8" s="9"/>
      <c r="D8" s="10"/>
    </row>
    <row r="9" spans="1:3" ht="12">
      <c r="A9" s="246"/>
      <c r="B9" s="12"/>
      <c r="C9" s="13"/>
    </row>
    <row r="10" spans="1:3" ht="12">
      <c r="A10" s="317" t="s">
        <v>0</v>
      </c>
      <c r="B10" s="317"/>
      <c r="C10" s="317"/>
    </row>
    <row r="11" spans="1:3" ht="12">
      <c r="A11" s="14" t="s">
        <v>1</v>
      </c>
      <c r="B11" s="15" t="s">
        <v>2</v>
      </c>
      <c r="C11" s="41">
        <v>44679</v>
      </c>
    </row>
    <row r="12" spans="1:3" ht="12">
      <c r="A12" s="14" t="s">
        <v>3</v>
      </c>
      <c r="B12" s="15" t="s">
        <v>4</v>
      </c>
      <c r="C12" s="104" t="s">
        <v>118</v>
      </c>
    </row>
    <row r="13" spans="1:3" ht="12">
      <c r="A13" s="14" t="s">
        <v>5</v>
      </c>
      <c r="B13" s="15" t="s">
        <v>6</v>
      </c>
      <c r="C13" s="17" t="s">
        <v>374</v>
      </c>
    </row>
    <row r="14" spans="1:3" ht="12">
      <c r="A14" s="14" t="s">
        <v>7</v>
      </c>
      <c r="B14" s="15" t="s">
        <v>8</v>
      </c>
      <c r="C14" s="16">
        <v>12</v>
      </c>
    </row>
    <row r="15" spans="1:3" ht="12">
      <c r="A15" s="18"/>
      <c r="B15" s="19"/>
      <c r="C15" s="18"/>
    </row>
    <row r="16" spans="1:3" ht="12">
      <c r="A16" s="305"/>
      <c r="B16" s="305"/>
      <c r="C16" s="305"/>
    </row>
    <row r="17" spans="1:3" ht="12">
      <c r="A17" s="305" t="s">
        <v>41</v>
      </c>
      <c r="B17" s="305"/>
      <c r="C17" s="305"/>
    </row>
    <row r="18" spans="1:3" ht="36">
      <c r="A18" s="101" t="s">
        <v>42</v>
      </c>
      <c r="B18" s="101" t="s">
        <v>43</v>
      </c>
      <c r="C18" s="102" t="s">
        <v>44</v>
      </c>
    </row>
    <row r="19" spans="1:3" ht="12">
      <c r="A19" s="119" t="str">
        <f>C26</f>
        <v>SERVENTE</v>
      </c>
      <c r="B19" s="94" t="s">
        <v>105</v>
      </c>
      <c r="C19" s="95">
        <v>1</v>
      </c>
    </row>
    <row r="20" spans="1:3" ht="12">
      <c r="A20" s="99"/>
      <c r="B20" s="21"/>
      <c r="C20" s="29"/>
    </row>
    <row r="21" spans="1:3" ht="12">
      <c r="A21" s="99"/>
      <c r="B21" s="20"/>
      <c r="C21" s="98"/>
    </row>
    <row r="22" spans="1:3" ht="12">
      <c r="A22" s="99"/>
      <c r="B22" s="20"/>
      <c r="C22" s="23"/>
    </row>
    <row r="23" spans="1:3" ht="12">
      <c r="A23" s="306"/>
      <c r="B23" s="306"/>
      <c r="C23" s="306"/>
    </row>
    <row r="24" spans="1:3" ht="12">
      <c r="A24" s="18"/>
      <c r="B24" s="97"/>
      <c r="C24" s="97"/>
    </row>
    <row r="25" spans="1:3" ht="12">
      <c r="A25" s="307" t="s">
        <v>9</v>
      </c>
      <c r="B25" s="307"/>
      <c r="C25" s="307"/>
    </row>
    <row r="26" spans="1:3" ht="12">
      <c r="A26" s="99">
        <v>1</v>
      </c>
      <c r="B26" s="20" t="s">
        <v>10</v>
      </c>
      <c r="C26" s="98" t="s">
        <v>155</v>
      </c>
    </row>
    <row r="27" spans="1:3" ht="12">
      <c r="A27" s="99">
        <v>2</v>
      </c>
      <c r="B27" s="20" t="s">
        <v>45</v>
      </c>
      <c r="C27" s="61" t="s">
        <v>146</v>
      </c>
    </row>
    <row r="28" spans="1:4" ht="12">
      <c r="A28" s="99">
        <v>3</v>
      </c>
      <c r="B28" s="147" t="s">
        <v>139</v>
      </c>
      <c r="C28" s="150">
        <v>1246</v>
      </c>
      <c r="D28" s="25"/>
    </row>
    <row r="29" spans="1:4" ht="12">
      <c r="A29" s="99">
        <v>4</v>
      </c>
      <c r="B29" s="20" t="s">
        <v>11</v>
      </c>
      <c r="C29" s="66" t="str">
        <f>C26</f>
        <v>SERVENTE</v>
      </c>
      <c r="D29" s="25"/>
    </row>
    <row r="30" spans="1:4" ht="12">
      <c r="A30" s="99">
        <v>5</v>
      </c>
      <c r="B30" s="20" t="s">
        <v>12</v>
      </c>
      <c r="C30" s="55">
        <v>43466</v>
      </c>
      <c r="D30" s="28"/>
    </row>
    <row r="31" spans="1:4" ht="12">
      <c r="A31" s="308"/>
      <c r="B31" s="308"/>
      <c r="C31" s="308"/>
      <c r="D31" s="28"/>
    </row>
    <row r="32" spans="1:4" ht="12">
      <c r="A32" s="18"/>
      <c r="B32" s="24"/>
      <c r="C32" s="18"/>
      <c r="D32" s="25"/>
    </row>
    <row r="33" spans="1:4" ht="12">
      <c r="A33" s="309" t="s">
        <v>13</v>
      </c>
      <c r="B33" s="310"/>
      <c r="C33" s="310"/>
      <c r="D33" s="25"/>
    </row>
    <row r="34" spans="1:4" ht="12">
      <c r="A34" s="98">
        <v>1</v>
      </c>
      <c r="B34" s="98" t="s">
        <v>14</v>
      </c>
      <c r="C34" s="98" t="s">
        <v>15</v>
      </c>
      <c r="D34" s="25"/>
    </row>
    <row r="35" spans="1:4" ht="12">
      <c r="A35" s="46" t="s">
        <v>1</v>
      </c>
      <c r="B35" s="21" t="s">
        <v>16</v>
      </c>
      <c r="C35" s="26">
        <f>C28</f>
        <v>1246</v>
      </c>
      <c r="D35" s="25"/>
    </row>
    <row r="36" spans="1:4" ht="12">
      <c r="A36" s="98" t="s">
        <v>3</v>
      </c>
      <c r="B36" s="118" t="s">
        <v>138</v>
      </c>
      <c r="C36" s="145"/>
      <c r="D36" s="25"/>
    </row>
    <row r="37" spans="1:4" ht="12">
      <c r="A37" s="46" t="s">
        <v>5</v>
      </c>
      <c r="B37" s="27" t="s">
        <v>17</v>
      </c>
      <c r="C37" s="29"/>
      <c r="D37" s="25"/>
    </row>
    <row r="38" spans="1:4" ht="12">
      <c r="A38" s="46" t="s">
        <v>7</v>
      </c>
      <c r="B38" s="21" t="s">
        <v>18</v>
      </c>
      <c r="C38" s="22">
        <v>0</v>
      </c>
      <c r="D38" s="25"/>
    </row>
    <row r="39" spans="1:4" ht="12">
      <c r="A39" s="46" t="s">
        <v>19</v>
      </c>
      <c r="B39" s="21" t="s">
        <v>46</v>
      </c>
      <c r="C39" s="22">
        <v>0</v>
      </c>
      <c r="D39" s="31"/>
    </row>
    <row r="40" spans="1:4" ht="12">
      <c r="A40" s="46" t="s">
        <v>20</v>
      </c>
      <c r="B40" s="21" t="s">
        <v>47</v>
      </c>
      <c r="C40" s="22">
        <v>0</v>
      </c>
      <c r="D40" s="31"/>
    </row>
    <row r="41" spans="1:3" ht="12">
      <c r="A41" s="46" t="s">
        <v>21</v>
      </c>
      <c r="B41" s="21" t="s">
        <v>38</v>
      </c>
      <c r="C41" s="22"/>
    </row>
    <row r="42" spans="1:4" ht="12">
      <c r="A42" s="301" t="s">
        <v>23</v>
      </c>
      <c r="B42" s="301"/>
      <c r="C42" s="105">
        <f>SUM(C35:C41)</f>
        <v>1246</v>
      </c>
      <c r="D42" s="56"/>
    </row>
    <row r="43" spans="1:4" ht="12">
      <c r="A43" s="13"/>
      <c r="B43" s="30"/>
      <c r="C43" s="13"/>
      <c r="D43" s="56"/>
    </row>
    <row r="44" spans="1:4" ht="12">
      <c r="A44" s="13"/>
      <c r="B44" s="30"/>
      <c r="C44" s="13"/>
      <c r="D44" s="56"/>
    </row>
    <row r="45" spans="1:4" ht="12">
      <c r="A45" s="302" t="s">
        <v>48</v>
      </c>
      <c r="B45" s="302"/>
      <c r="C45" s="302"/>
      <c r="D45" s="302"/>
    </row>
    <row r="46" spans="1:4" ht="12">
      <c r="A46" s="38"/>
      <c r="B46" s="65"/>
      <c r="C46" s="65"/>
      <c r="D46" s="56"/>
    </row>
    <row r="47" spans="1:4" ht="12">
      <c r="A47" s="303" t="s">
        <v>49</v>
      </c>
      <c r="B47" s="303"/>
      <c r="C47" s="303"/>
      <c r="D47" s="303"/>
    </row>
    <row r="48" spans="1:4" s="49" customFormat="1" ht="12">
      <c r="A48" s="99" t="s">
        <v>50</v>
      </c>
      <c r="B48" s="99" t="s">
        <v>51</v>
      </c>
      <c r="C48" s="149" t="s">
        <v>57</v>
      </c>
      <c r="D48" s="99" t="s">
        <v>15</v>
      </c>
    </row>
    <row r="49" spans="1:4" s="49" customFormat="1" ht="12">
      <c r="A49" s="99" t="s">
        <v>1</v>
      </c>
      <c r="B49" s="57" t="s">
        <v>37</v>
      </c>
      <c r="C49" s="79">
        <v>0.0833</v>
      </c>
      <c r="D49" s="75">
        <f>C49*$C$42</f>
        <v>103.7918</v>
      </c>
    </row>
    <row r="50" spans="1:4" s="49" customFormat="1" ht="12">
      <c r="A50" s="99" t="s">
        <v>3</v>
      </c>
      <c r="B50" s="57" t="s">
        <v>52</v>
      </c>
      <c r="C50" s="79">
        <v>0.121</v>
      </c>
      <c r="D50" s="75">
        <f>C50*$C$42</f>
        <v>150.766</v>
      </c>
    </row>
    <row r="51" spans="1:4" s="49" customFormat="1" ht="12">
      <c r="A51" s="304" t="s">
        <v>53</v>
      </c>
      <c r="B51" s="304"/>
      <c r="C51" s="79">
        <f>SUM(C49:C50)</f>
        <v>0.20429999999999998</v>
      </c>
      <c r="D51" s="106">
        <f>SUM(D49:D50)</f>
        <v>254.5578</v>
      </c>
    </row>
    <row r="52" spans="1:4" s="49" customFormat="1" ht="12">
      <c r="A52" s="53"/>
      <c r="B52" s="53"/>
      <c r="C52" s="53"/>
      <c r="D52" s="56"/>
    </row>
    <row r="53" spans="1:4" s="49" customFormat="1" ht="12">
      <c r="A53" s="53"/>
      <c r="B53" s="53"/>
      <c r="C53" s="53"/>
      <c r="D53" s="56"/>
    </row>
    <row r="54" spans="1:4" s="49" customFormat="1" ht="12">
      <c r="A54" s="299" t="s">
        <v>54</v>
      </c>
      <c r="B54" s="299"/>
      <c r="C54" s="299"/>
      <c r="D54" s="299"/>
    </row>
    <row r="55" spans="1:4" s="49" customFormat="1" ht="12">
      <c r="A55" s="244" t="s">
        <v>55</v>
      </c>
      <c r="B55" s="58" t="s">
        <v>56</v>
      </c>
      <c r="C55" s="149" t="s">
        <v>57</v>
      </c>
      <c r="D55" s="149" t="s">
        <v>15</v>
      </c>
    </row>
    <row r="56" spans="1:4" s="49" customFormat="1" ht="12">
      <c r="A56" s="59" t="s">
        <v>1</v>
      </c>
      <c r="B56" s="57" t="s">
        <v>58</v>
      </c>
      <c r="C56" s="60">
        <v>0.2</v>
      </c>
      <c r="D56" s="76">
        <f>C56*$C$42</f>
        <v>249.20000000000002</v>
      </c>
    </row>
    <row r="57" spans="1:4" s="49" customFormat="1" ht="12">
      <c r="A57" s="59" t="s">
        <v>3</v>
      </c>
      <c r="B57" s="57" t="s">
        <v>59</v>
      </c>
      <c r="C57" s="60">
        <v>0.025</v>
      </c>
      <c r="D57" s="76">
        <f aca="true" t="shared" si="0" ref="D57:D63">C57*$C$42</f>
        <v>31.150000000000002</v>
      </c>
    </row>
    <row r="58" spans="1:4" s="49" customFormat="1" ht="12">
      <c r="A58" s="59" t="s">
        <v>5</v>
      </c>
      <c r="B58" s="57" t="s">
        <v>60</v>
      </c>
      <c r="C58" s="245">
        <v>0.015</v>
      </c>
      <c r="D58" s="76">
        <f>C58*$C$42</f>
        <v>18.689999999999998</v>
      </c>
    </row>
    <row r="59" spans="1:4" s="49" customFormat="1" ht="12">
      <c r="A59" s="59" t="s">
        <v>7</v>
      </c>
      <c r="B59" s="57" t="s">
        <v>61</v>
      </c>
      <c r="C59" s="60">
        <v>0.015</v>
      </c>
      <c r="D59" s="76">
        <f t="shared" si="0"/>
        <v>18.689999999999998</v>
      </c>
    </row>
    <row r="60" spans="1:4" s="49" customFormat="1" ht="12">
      <c r="A60" s="59" t="s">
        <v>19</v>
      </c>
      <c r="B60" s="57" t="s">
        <v>62</v>
      </c>
      <c r="C60" s="60">
        <v>0.01</v>
      </c>
      <c r="D60" s="76">
        <f t="shared" si="0"/>
        <v>12.46</v>
      </c>
    </row>
    <row r="61" spans="1:4" s="49" customFormat="1" ht="12">
      <c r="A61" s="59" t="s">
        <v>20</v>
      </c>
      <c r="B61" s="57" t="s">
        <v>63</v>
      </c>
      <c r="C61" s="60">
        <v>0.006</v>
      </c>
      <c r="D61" s="76">
        <f t="shared" si="0"/>
        <v>7.476</v>
      </c>
    </row>
    <row r="62" spans="1:4" s="49" customFormat="1" ht="12">
      <c r="A62" s="59" t="s">
        <v>21</v>
      </c>
      <c r="B62" s="57" t="s">
        <v>64</v>
      </c>
      <c r="C62" s="60">
        <v>0.002</v>
      </c>
      <c r="D62" s="76">
        <f t="shared" si="0"/>
        <v>2.492</v>
      </c>
    </row>
    <row r="63" spans="1:4" s="49" customFormat="1" ht="12">
      <c r="A63" s="59" t="s">
        <v>22</v>
      </c>
      <c r="B63" s="57" t="s">
        <v>65</v>
      </c>
      <c r="C63" s="60">
        <v>0.08</v>
      </c>
      <c r="D63" s="76">
        <f t="shared" si="0"/>
        <v>99.68</v>
      </c>
    </row>
    <row r="64" spans="1:4" s="49" customFormat="1" ht="12">
      <c r="A64" s="282" t="s">
        <v>31</v>
      </c>
      <c r="B64" s="282"/>
      <c r="C64" s="60">
        <f>SUM(C56:C63)</f>
        <v>0.35300000000000004</v>
      </c>
      <c r="D64" s="108">
        <f>SUM(D56:D63)</f>
        <v>439.838</v>
      </c>
    </row>
    <row r="65" spans="1:4" s="49" customFormat="1" ht="12">
      <c r="A65" s="53"/>
      <c r="B65" s="53"/>
      <c r="C65" s="53"/>
      <c r="D65" s="56"/>
    </row>
    <row r="66" spans="1:4" s="49" customFormat="1" ht="12">
      <c r="A66" s="53"/>
      <c r="B66" s="53"/>
      <c r="C66" s="53"/>
      <c r="D66" s="56"/>
    </row>
    <row r="67" spans="1:4" s="49" customFormat="1" ht="12">
      <c r="A67" s="299" t="s">
        <v>66</v>
      </c>
      <c r="B67" s="299"/>
      <c r="C67" s="299"/>
      <c r="D67" s="56"/>
    </row>
    <row r="68" spans="1:4" ht="12">
      <c r="A68" s="98" t="s">
        <v>67</v>
      </c>
      <c r="B68" s="98" t="s">
        <v>24</v>
      </c>
      <c r="C68" s="98" t="s">
        <v>15</v>
      </c>
      <c r="D68" s="56"/>
    </row>
    <row r="69" spans="1:4" ht="12">
      <c r="A69" s="46" t="s">
        <v>1</v>
      </c>
      <c r="B69" s="57" t="s">
        <v>149</v>
      </c>
      <c r="C69" s="40">
        <f>(3.8*2*22)-(6%*C28)</f>
        <v>92.44</v>
      </c>
      <c r="D69" s="56"/>
    </row>
    <row r="70" spans="1:5" ht="12">
      <c r="A70" s="98" t="s">
        <v>3</v>
      </c>
      <c r="B70" s="57" t="s">
        <v>376</v>
      </c>
      <c r="C70" s="47">
        <f>(15*22)-(15*22*10%)</f>
        <v>297</v>
      </c>
      <c r="D70" s="120"/>
      <c r="E70" s="45"/>
    </row>
    <row r="71" spans="1:5" ht="12">
      <c r="A71" s="129" t="s">
        <v>5</v>
      </c>
      <c r="B71" s="57" t="s">
        <v>121</v>
      </c>
      <c r="C71" s="29">
        <v>10</v>
      </c>
      <c r="D71" s="25"/>
      <c r="E71" s="45"/>
    </row>
    <row r="72" spans="1:5" ht="12">
      <c r="A72" s="46" t="s">
        <v>7</v>
      </c>
      <c r="B72" s="57" t="s">
        <v>120</v>
      </c>
      <c r="C72" s="29">
        <v>10</v>
      </c>
      <c r="D72" s="25"/>
      <c r="E72" s="45"/>
    </row>
    <row r="73" spans="1:5" ht="12">
      <c r="A73" s="46" t="s">
        <v>68</v>
      </c>
      <c r="B73" s="57" t="s">
        <v>108</v>
      </c>
      <c r="C73" s="29">
        <v>0</v>
      </c>
      <c r="D73" s="25"/>
      <c r="E73" s="45"/>
    </row>
    <row r="74" spans="1:5" ht="12">
      <c r="A74" s="46" t="s">
        <v>20</v>
      </c>
      <c r="B74" s="51" t="s">
        <v>378</v>
      </c>
      <c r="C74" s="22">
        <v>15</v>
      </c>
      <c r="D74" s="25"/>
      <c r="E74" s="45"/>
    </row>
    <row r="75" spans="1:4" ht="12">
      <c r="A75" s="52" t="s">
        <v>21</v>
      </c>
      <c r="B75" s="51" t="s">
        <v>119</v>
      </c>
      <c r="C75" s="22">
        <v>100</v>
      </c>
      <c r="D75" s="25"/>
    </row>
    <row r="76" spans="1:4" ht="12">
      <c r="A76" s="286" t="s">
        <v>25</v>
      </c>
      <c r="B76" s="286" t="s">
        <v>26</v>
      </c>
      <c r="C76" s="109">
        <f>SUM(C69:C75)</f>
        <v>524.44</v>
      </c>
      <c r="D76" s="35"/>
    </row>
    <row r="77" spans="1:4" ht="12">
      <c r="A77" s="13"/>
      <c r="B77" s="30"/>
      <c r="C77" s="13"/>
      <c r="D77" s="34"/>
    </row>
    <row r="78" spans="1:4" ht="12">
      <c r="A78" s="13"/>
      <c r="B78" s="30"/>
      <c r="C78" s="13"/>
      <c r="D78" s="34"/>
    </row>
    <row r="79" spans="1:4" ht="12">
      <c r="A79" s="300" t="s">
        <v>69</v>
      </c>
      <c r="B79" s="300"/>
      <c r="C79" s="300"/>
      <c r="D79" s="34"/>
    </row>
    <row r="80" spans="1:4" ht="12">
      <c r="A80" s="244">
        <v>2</v>
      </c>
      <c r="B80" s="58" t="s">
        <v>70</v>
      </c>
      <c r="C80" s="149" t="s">
        <v>15</v>
      </c>
      <c r="D80" s="34"/>
    </row>
    <row r="81" spans="1:4" ht="12">
      <c r="A81" s="244" t="s">
        <v>50</v>
      </c>
      <c r="B81" s="57" t="s">
        <v>51</v>
      </c>
      <c r="C81" s="77">
        <f>D51</f>
        <v>254.5578</v>
      </c>
      <c r="D81" s="34"/>
    </row>
    <row r="82" spans="1:4" ht="12">
      <c r="A82" s="244" t="s">
        <v>55</v>
      </c>
      <c r="B82" s="57" t="s">
        <v>56</v>
      </c>
      <c r="C82" s="77">
        <f>D64</f>
        <v>439.838</v>
      </c>
      <c r="D82" s="34"/>
    </row>
    <row r="83" spans="1:4" ht="12">
      <c r="A83" s="244" t="s">
        <v>67</v>
      </c>
      <c r="B83" s="57" t="s">
        <v>24</v>
      </c>
      <c r="C83" s="67">
        <f>C76</f>
        <v>524.44</v>
      </c>
      <c r="D83" s="34"/>
    </row>
    <row r="84" spans="1:4" ht="12">
      <c r="A84" s="282" t="s">
        <v>31</v>
      </c>
      <c r="B84" s="282"/>
      <c r="C84" s="110">
        <f>SUM(C81:C83)</f>
        <v>1218.8358</v>
      </c>
      <c r="D84" s="34"/>
    </row>
    <row r="85" spans="1:4" ht="12.75" thickBot="1">
      <c r="A85" s="13"/>
      <c r="B85" s="30"/>
      <c r="C85" s="13"/>
      <c r="D85" s="34"/>
    </row>
    <row r="86" spans="1:4" ht="12.75" thickBot="1">
      <c r="A86" s="294" t="s">
        <v>71</v>
      </c>
      <c r="B86" s="295"/>
      <c r="C86" s="295"/>
      <c r="D86" s="296"/>
    </row>
    <row r="87" spans="1:4" ht="12">
      <c r="A87" s="62"/>
      <c r="B87" s="62"/>
      <c r="C87" s="62"/>
      <c r="D87" s="63"/>
    </row>
    <row r="88" spans="1:4" ht="12">
      <c r="A88" s="244">
        <v>3</v>
      </c>
      <c r="B88" s="58" t="s">
        <v>33</v>
      </c>
      <c r="C88" s="149" t="s">
        <v>57</v>
      </c>
      <c r="D88" s="149" t="s">
        <v>15</v>
      </c>
    </row>
    <row r="89" spans="1:4" ht="12">
      <c r="A89" s="244" t="s">
        <v>1</v>
      </c>
      <c r="B89" s="57" t="s">
        <v>72</v>
      </c>
      <c r="C89" s="42">
        <v>0.0042</v>
      </c>
      <c r="D89" s="64">
        <f aca="true" t="shared" si="1" ref="D89:D94">C89*$C$42</f>
        <v>5.2332</v>
      </c>
    </row>
    <row r="90" spans="1:4" ht="12">
      <c r="A90" s="244" t="s">
        <v>3</v>
      </c>
      <c r="B90" s="57" t="s">
        <v>73</v>
      </c>
      <c r="C90" s="37">
        <f>C63*C89</f>
        <v>0.000336</v>
      </c>
      <c r="D90" s="64">
        <f t="shared" si="1"/>
        <v>0.418656</v>
      </c>
    </row>
    <row r="91" spans="1:4" ht="12">
      <c r="A91" s="244" t="s">
        <v>5</v>
      </c>
      <c r="B91" s="57" t="s">
        <v>74</v>
      </c>
      <c r="C91" s="39">
        <f>0.42%*(40%+10%)*8%</f>
        <v>0.000168</v>
      </c>
      <c r="D91" s="64">
        <f t="shared" si="1"/>
        <v>0.209328</v>
      </c>
    </row>
    <row r="92" spans="1:4" ht="12">
      <c r="A92" s="244" t="s">
        <v>7</v>
      </c>
      <c r="B92" s="57" t="s">
        <v>106</v>
      </c>
      <c r="C92" s="93">
        <v>0.0194</v>
      </c>
      <c r="D92" s="64">
        <f t="shared" si="1"/>
        <v>24.1724</v>
      </c>
    </row>
    <row r="93" spans="1:4" ht="24">
      <c r="A93" s="244" t="s">
        <v>19</v>
      </c>
      <c r="B93" s="57" t="s">
        <v>75</v>
      </c>
      <c r="C93" s="48">
        <f>(C92*C64)</f>
        <v>0.006848200000000001</v>
      </c>
      <c r="D93" s="64">
        <f t="shared" si="1"/>
        <v>8.532857200000002</v>
      </c>
    </row>
    <row r="94" spans="1:4" ht="12">
      <c r="A94" s="244" t="s">
        <v>20</v>
      </c>
      <c r="B94" s="57" t="s">
        <v>76</v>
      </c>
      <c r="C94" s="39">
        <f>1.94%*(40%+10%)*C63</f>
        <v>0.000776</v>
      </c>
      <c r="D94" s="64">
        <f t="shared" si="1"/>
        <v>0.966896</v>
      </c>
    </row>
    <row r="95" spans="1:4" ht="12">
      <c r="A95" s="282" t="s">
        <v>31</v>
      </c>
      <c r="B95" s="282"/>
      <c r="C95" s="78"/>
      <c r="D95" s="111">
        <f>SUM(D89:D94)</f>
        <v>39.5333372</v>
      </c>
    </row>
    <row r="96" spans="1:4" ht="12">
      <c r="A96" s="62"/>
      <c r="B96" s="62"/>
      <c r="C96" s="62"/>
      <c r="D96" s="34"/>
    </row>
    <row r="97" spans="1:4" ht="12.75" thickBot="1">
      <c r="A97" s="62"/>
      <c r="B97" s="62"/>
      <c r="C97" s="62"/>
      <c r="D97" s="34"/>
    </row>
    <row r="98" spans="1:4" ht="12.75" thickBot="1">
      <c r="A98" s="294" t="s">
        <v>77</v>
      </c>
      <c r="B98" s="295"/>
      <c r="C98" s="295"/>
      <c r="D98" s="296"/>
    </row>
    <row r="99" spans="1:4" ht="12">
      <c r="A99" s="68"/>
      <c r="B99" s="68"/>
      <c r="C99" s="68"/>
      <c r="D99" s="68"/>
    </row>
    <row r="100" spans="1:4" ht="12">
      <c r="A100" s="297" t="s">
        <v>78</v>
      </c>
      <c r="B100" s="297"/>
      <c r="C100" s="297"/>
      <c r="D100" s="297"/>
    </row>
    <row r="101" spans="1:4" ht="12">
      <c r="A101" s="244" t="s">
        <v>29</v>
      </c>
      <c r="B101" s="58" t="s">
        <v>79</v>
      </c>
      <c r="C101" s="149" t="s">
        <v>57</v>
      </c>
      <c r="D101" s="149" t="s">
        <v>15</v>
      </c>
    </row>
    <row r="102" spans="1:4" ht="12">
      <c r="A102" s="244" t="s">
        <v>1</v>
      </c>
      <c r="B102" s="57" t="s">
        <v>80</v>
      </c>
      <c r="C102" s="79">
        <v>0.01088</v>
      </c>
      <c r="D102" s="81">
        <f aca="true" t="shared" si="2" ref="D102:D107">C102*$C$42</f>
        <v>13.55648</v>
      </c>
    </row>
    <row r="103" spans="1:4" ht="12">
      <c r="A103" s="244" t="s">
        <v>3</v>
      </c>
      <c r="B103" s="57" t="s">
        <v>79</v>
      </c>
      <c r="C103" s="79">
        <v>0.0082</v>
      </c>
      <c r="D103" s="81">
        <f t="shared" si="2"/>
        <v>10.2172</v>
      </c>
    </row>
    <row r="104" spans="1:4" ht="12">
      <c r="A104" s="244" t="s">
        <v>5</v>
      </c>
      <c r="B104" s="57" t="s">
        <v>81</v>
      </c>
      <c r="C104" s="79">
        <v>0</v>
      </c>
      <c r="D104" s="81">
        <f t="shared" si="2"/>
        <v>0</v>
      </c>
    </row>
    <row r="105" spans="1:4" ht="12">
      <c r="A105" s="244" t="s">
        <v>7</v>
      </c>
      <c r="B105" s="57" t="s">
        <v>39</v>
      </c>
      <c r="C105" s="79">
        <v>0.0003</v>
      </c>
      <c r="D105" s="81">
        <f t="shared" si="2"/>
        <v>0.37379999999999997</v>
      </c>
    </row>
    <row r="106" spans="1:4" ht="12">
      <c r="A106" s="244" t="s">
        <v>19</v>
      </c>
      <c r="B106" s="57" t="s">
        <v>32</v>
      </c>
      <c r="C106" s="79">
        <v>0.0061</v>
      </c>
      <c r="D106" s="81">
        <f t="shared" si="2"/>
        <v>7.600600000000001</v>
      </c>
    </row>
    <row r="107" spans="1:4" ht="12">
      <c r="A107" s="244" t="s">
        <v>20</v>
      </c>
      <c r="B107" s="148" t="s">
        <v>140</v>
      </c>
      <c r="C107" s="79">
        <f>SUM(C102:C106)</f>
        <v>0.025480000000000003</v>
      </c>
      <c r="D107" s="81">
        <f t="shared" si="2"/>
        <v>31.74808</v>
      </c>
    </row>
    <row r="108" spans="1:4" ht="12">
      <c r="A108" s="282" t="s">
        <v>31</v>
      </c>
      <c r="B108" s="282"/>
      <c r="C108" s="80"/>
      <c r="D108" s="112">
        <f>SUM(D102:D106)</f>
        <v>31.748079999999998</v>
      </c>
    </row>
    <row r="109" spans="1:4" ht="12">
      <c r="A109" s="62"/>
      <c r="B109" s="62"/>
      <c r="C109" s="62"/>
      <c r="D109" s="34"/>
    </row>
    <row r="110" spans="1:4" ht="12">
      <c r="A110" s="62"/>
      <c r="B110" s="62"/>
      <c r="C110" s="62"/>
      <c r="D110" s="34"/>
    </row>
    <row r="111" spans="1:4" ht="12">
      <c r="A111" s="297" t="s">
        <v>82</v>
      </c>
      <c r="B111" s="297"/>
      <c r="C111" s="297"/>
      <c r="D111" s="297"/>
    </row>
    <row r="112" spans="1:4" ht="12">
      <c r="A112" s="244" t="s">
        <v>30</v>
      </c>
      <c r="B112" s="58" t="s">
        <v>83</v>
      </c>
      <c r="C112" s="149" t="s">
        <v>57</v>
      </c>
      <c r="D112" s="149" t="s">
        <v>15</v>
      </c>
    </row>
    <row r="113" spans="1:4" ht="12">
      <c r="A113" s="244" t="s">
        <v>1</v>
      </c>
      <c r="B113" s="57" t="s">
        <v>84</v>
      </c>
      <c r="C113" s="82">
        <v>0</v>
      </c>
      <c r="D113" s="76">
        <f>C113*C42</f>
        <v>0</v>
      </c>
    </row>
    <row r="114" spans="1:4" ht="12">
      <c r="A114" s="288" t="s">
        <v>31</v>
      </c>
      <c r="B114" s="289"/>
      <c r="C114" s="290"/>
      <c r="D114" s="108">
        <f>D113</f>
        <v>0</v>
      </c>
    </row>
    <row r="115" spans="1:4" ht="12">
      <c r="A115" s="13"/>
      <c r="B115" s="30"/>
      <c r="C115" s="13"/>
      <c r="D115" s="34"/>
    </row>
    <row r="116" spans="1:4" ht="12">
      <c r="A116" s="13"/>
      <c r="B116" s="30"/>
      <c r="C116" s="13"/>
      <c r="D116" s="34"/>
    </row>
    <row r="117" spans="1:4" ht="15.75" customHeight="1">
      <c r="A117" s="298" t="s">
        <v>85</v>
      </c>
      <c r="B117" s="298"/>
      <c r="C117" s="298"/>
      <c r="D117" s="69"/>
    </row>
    <row r="118" spans="1:4" ht="12">
      <c r="A118" s="244">
        <v>4</v>
      </c>
      <c r="B118" s="58" t="s">
        <v>86</v>
      </c>
      <c r="C118" s="149" t="s">
        <v>15</v>
      </c>
      <c r="D118" s="34"/>
    </row>
    <row r="119" spans="1:4" ht="12">
      <c r="A119" s="59" t="s">
        <v>29</v>
      </c>
      <c r="B119" s="57" t="s">
        <v>79</v>
      </c>
      <c r="C119" s="83">
        <f>D108</f>
        <v>31.748079999999998</v>
      </c>
      <c r="D119" s="34"/>
    </row>
    <row r="120" spans="1:4" ht="12">
      <c r="A120" s="59" t="s">
        <v>30</v>
      </c>
      <c r="B120" s="57" t="s">
        <v>83</v>
      </c>
      <c r="C120" s="76">
        <f>D114</f>
        <v>0</v>
      </c>
      <c r="D120" s="34"/>
    </row>
    <row r="121" spans="1:4" ht="12">
      <c r="A121" s="282" t="s">
        <v>31</v>
      </c>
      <c r="B121" s="282"/>
      <c r="C121" s="113">
        <f>SUM(C119:C120)</f>
        <v>31.748079999999998</v>
      </c>
      <c r="D121" s="34"/>
    </row>
    <row r="122" spans="1:4" ht="12">
      <c r="A122" s="13"/>
      <c r="B122" s="30"/>
      <c r="C122" s="13"/>
      <c r="D122" s="34"/>
    </row>
    <row r="123" spans="1:4" ht="12.75" thickBot="1">
      <c r="A123" s="13"/>
      <c r="B123" s="30"/>
      <c r="C123" s="13"/>
      <c r="D123" s="34"/>
    </row>
    <row r="124" spans="1:4" ht="12.75" thickBot="1">
      <c r="A124" s="283" t="s">
        <v>87</v>
      </c>
      <c r="B124" s="284"/>
      <c r="C124" s="285"/>
      <c r="D124" s="34"/>
    </row>
    <row r="125" ht="12">
      <c r="D125" s="34"/>
    </row>
    <row r="126" spans="1:4" ht="12">
      <c r="A126" s="103">
        <v>5</v>
      </c>
      <c r="B126" s="103" t="s">
        <v>99</v>
      </c>
      <c r="C126" s="103" t="s">
        <v>15</v>
      </c>
      <c r="D126" s="30"/>
    </row>
    <row r="127" spans="1:4" ht="12">
      <c r="A127" s="14" t="s">
        <v>1</v>
      </c>
      <c r="B127" s="32" t="s">
        <v>27</v>
      </c>
      <c r="C127" s="33">
        <f>'UNIFORME '!F27</f>
        <v>23.541666666666664</v>
      </c>
      <c r="D127" s="30"/>
    </row>
    <row r="128" spans="1:4" ht="12">
      <c r="A128" s="14" t="s">
        <v>3</v>
      </c>
      <c r="B128" s="128" t="s">
        <v>379</v>
      </c>
      <c r="C128" s="252">
        <f>'material +equipamentos'!E39</f>
        <v>417</v>
      </c>
      <c r="D128" s="30"/>
    </row>
    <row r="129" spans="1:4" ht="12">
      <c r="A129" s="14" t="s">
        <v>5</v>
      </c>
      <c r="B129" s="128" t="s">
        <v>384</v>
      </c>
      <c r="C129" s="252">
        <f>'material +equipamentos'!F52</f>
        <v>14.011666666666667</v>
      </c>
      <c r="D129" s="30"/>
    </row>
    <row r="130" spans="1:4" ht="12">
      <c r="A130" s="36" t="s">
        <v>7</v>
      </c>
      <c r="B130" s="128" t="s">
        <v>377</v>
      </c>
      <c r="C130" s="253">
        <f>'material +equipamentos'!F113</f>
        <v>43.59432291666667</v>
      </c>
      <c r="D130" s="30"/>
    </row>
    <row r="131" spans="1:4" ht="12">
      <c r="A131" s="286" t="s">
        <v>28</v>
      </c>
      <c r="B131" s="286"/>
      <c r="C131" s="109">
        <f>SUM(C127:C130)</f>
        <v>498.14765625</v>
      </c>
      <c r="D131" s="54"/>
    </row>
    <row r="132" spans="1:3" ht="12">
      <c r="A132" s="287"/>
      <c r="B132" s="287"/>
      <c r="C132" s="287"/>
    </row>
    <row r="133" spans="1:3" ht="12.75" thickBot="1">
      <c r="A133" s="13"/>
      <c r="B133" s="24"/>
      <c r="C133" s="13"/>
    </row>
    <row r="134" spans="1:4" ht="12.75" thickBot="1">
      <c r="A134" s="283" t="s">
        <v>98</v>
      </c>
      <c r="B134" s="284"/>
      <c r="C134" s="284"/>
      <c r="D134" s="285"/>
    </row>
    <row r="135" spans="1:3" ht="12">
      <c r="A135" s="13"/>
      <c r="B135" s="24"/>
      <c r="C135" s="13"/>
    </row>
    <row r="136" spans="1:4" ht="12">
      <c r="A136" s="244">
        <v>6</v>
      </c>
      <c r="B136" s="58" t="s">
        <v>34</v>
      </c>
      <c r="C136" s="149" t="s">
        <v>57</v>
      </c>
      <c r="D136" s="149" t="s">
        <v>15</v>
      </c>
    </row>
    <row r="137" spans="1:5" ht="12">
      <c r="A137" s="244" t="s">
        <v>1</v>
      </c>
      <c r="B137" s="57" t="s">
        <v>35</v>
      </c>
      <c r="C137" s="60">
        <v>0.005</v>
      </c>
      <c r="D137" s="91">
        <f>C$159*C137</f>
        <v>15.17132436725</v>
      </c>
      <c r="E137" s="45"/>
    </row>
    <row r="138" spans="1:5" ht="12">
      <c r="A138" s="244" t="s">
        <v>3</v>
      </c>
      <c r="B138" s="57" t="s">
        <v>88</v>
      </c>
      <c r="C138" s="60">
        <v>0.00506169</v>
      </c>
      <c r="D138" s="91">
        <f>(C$159+D137)*C138</f>
        <v>15.435300708129594</v>
      </c>
      <c r="E138" s="45"/>
    </row>
    <row r="139" spans="1:5" ht="12">
      <c r="A139" s="244" t="s">
        <v>5</v>
      </c>
      <c r="B139" s="57" t="s">
        <v>89</v>
      </c>
      <c r="C139" s="59" t="s">
        <v>97</v>
      </c>
      <c r="D139" s="114">
        <v>0</v>
      </c>
      <c r="E139" s="45"/>
    </row>
    <row r="140" spans="1:4" ht="12">
      <c r="A140" s="244"/>
      <c r="B140" s="57" t="s">
        <v>122</v>
      </c>
      <c r="C140" s="60">
        <v>0.0165</v>
      </c>
      <c r="D140" s="72">
        <f>((C159+D137+D138)/C148)*C140</f>
        <v>58.974203761712836</v>
      </c>
    </row>
    <row r="141" spans="1:4" ht="12">
      <c r="A141" s="244"/>
      <c r="B141" s="57" t="s">
        <v>123</v>
      </c>
      <c r="C141" s="60">
        <v>0.076</v>
      </c>
      <c r="D141" s="72">
        <f>((C159+D137+D138)/C148)*C141</f>
        <v>271.6387567206167</v>
      </c>
    </row>
    <row r="142" spans="1:4" ht="12">
      <c r="A142" s="244"/>
      <c r="B142" s="57" t="s">
        <v>90</v>
      </c>
      <c r="C142" s="59">
        <v>0</v>
      </c>
      <c r="D142" s="114">
        <v>0</v>
      </c>
    </row>
    <row r="143" spans="1:7" ht="12">
      <c r="A143" s="59"/>
      <c r="B143" s="57" t="s">
        <v>124</v>
      </c>
      <c r="C143" s="60">
        <v>0.05</v>
      </c>
      <c r="D143" s="72">
        <f>((C159+D137+D138)/C148)*C143</f>
        <v>178.7097083688268</v>
      </c>
      <c r="G143" s="45"/>
    </row>
    <row r="144" spans="1:5" ht="12">
      <c r="A144" s="244"/>
      <c r="B144" s="90" t="s">
        <v>102</v>
      </c>
      <c r="C144" s="84">
        <f>SUM(C140:C143)</f>
        <v>0.14250000000000002</v>
      </c>
      <c r="D144" s="114">
        <v>0</v>
      </c>
      <c r="E144" s="44"/>
    </row>
    <row r="145" spans="1:5" ht="12" customHeight="1">
      <c r="A145" s="288" t="s">
        <v>103</v>
      </c>
      <c r="B145" s="289"/>
      <c r="C145" s="290"/>
      <c r="D145" s="115">
        <f>(D137+D138+D140+D141+D143)</f>
        <v>539.9292939265359</v>
      </c>
      <c r="E145" s="44"/>
    </row>
    <row r="146" spans="1:8" ht="12">
      <c r="A146" s="287" t="s">
        <v>100</v>
      </c>
      <c r="B146" s="287"/>
      <c r="C146" s="287"/>
      <c r="D146" s="73"/>
      <c r="E146" s="74"/>
      <c r="F146" s="74"/>
      <c r="G146" s="44"/>
      <c r="H146" s="49"/>
    </row>
    <row r="147" spans="1:8" ht="12.75" thickBot="1">
      <c r="A147" s="291" t="s">
        <v>101</v>
      </c>
      <c r="B147" s="291"/>
      <c r="C147" s="291"/>
      <c r="D147" s="85"/>
      <c r="E147" s="74"/>
      <c r="F147" s="74"/>
      <c r="G147" s="44"/>
      <c r="H147" s="49"/>
    </row>
    <row r="148" spans="1:9" s="43" customFormat="1" ht="12.75" thickBot="1">
      <c r="A148" s="292" t="s">
        <v>125</v>
      </c>
      <c r="B148" s="293"/>
      <c r="C148" s="116">
        <v>0.8575</v>
      </c>
      <c r="D148" s="86"/>
      <c r="E148" s="87"/>
      <c r="F148" s="87"/>
      <c r="G148" s="88"/>
      <c r="H148" s="49"/>
      <c r="I148" s="2"/>
    </row>
    <row r="149" spans="6:8" ht="12">
      <c r="F149" s="50"/>
      <c r="G149" s="263"/>
      <c r="H149" s="49"/>
    </row>
    <row r="150" spans="6:8" ht="12">
      <c r="F150" s="50"/>
      <c r="G150" s="49"/>
      <c r="H150" s="49"/>
    </row>
    <row r="151" spans="1:8" ht="12">
      <c r="A151" s="281" t="s">
        <v>91</v>
      </c>
      <c r="B151" s="281"/>
      <c r="C151" s="281"/>
      <c r="D151" s="70"/>
      <c r="F151" s="50"/>
      <c r="G151" s="49"/>
      <c r="H151" s="49"/>
    </row>
    <row r="152" spans="6:8" ht="12">
      <c r="F152" s="50"/>
      <c r="G152" s="49"/>
      <c r="H152" s="49"/>
    </row>
    <row r="153" spans="1:8" ht="12">
      <c r="A153" s="59"/>
      <c r="B153" s="149" t="s">
        <v>92</v>
      </c>
      <c r="C153" s="149" t="s">
        <v>15</v>
      </c>
      <c r="F153" s="50"/>
      <c r="G153" s="49"/>
      <c r="H153" s="49"/>
    </row>
    <row r="154" spans="1:8" ht="12">
      <c r="A154" s="244" t="s">
        <v>1</v>
      </c>
      <c r="B154" s="57" t="s">
        <v>36</v>
      </c>
      <c r="C154" s="67">
        <f>C42</f>
        <v>1246</v>
      </c>
      <c r="F154" s="50"/>
      <c r="G154" s="49"/>
      <c r="H154" s="49"/>
    </row>
    <row r="155" spans="1:8" ht="12">
      <c r="A155" s="244" t="s">
        <v>3</v>
      </c>
      <c r="B155" s="57" t="s">
        <v>93</v>
      </c>
      <c r="C155" s="72">
        <f>C84</f>
        <v>1218.8358</v>
      </c>
      <c r="F155" s="50"/>
      <c r="G155" s="49"/>
      <c r="H155" s="49"/>
    </row>
    <row r="156" spans="1:8" ht="12">
      <c r="A156" s="244" t="s">
        <v>5</v>
      </c>
      <c r="B156" s="57" t="s">
        <v>71</v>
      </c>
      <c r="C156" s="67">
        <f>D95</f>
        <v>39.5333372</v>
      </c>
      <c r="F156" s="50"/>
      <c r="G156" s="49"/>
      <c r="H156" s="49"/>
    </row>
    <row r="157" spans="1:8" ht="12">
      <c r="A157" s="244" t="s">
        <v>7</v>
      </c>
      <c r="B157" s="57" t="s">
        <v>77</v>
      </c>
      <c r="C157" s="89">
        <f>C121</f>
        <v>31.748079999999998</v>
      </c>
      <c r="F157" s="50"/>
      <c r="G157" s="49"/>
      <c r="H157" s="49"/>
    </row>
    <row r="158" spans="1:8" ht="12">
      <c r="A158" s="244" t="s">
        <v>19</v>
      </c>
      <c r="B158" s="57" t="s">
        <v>94</v>
      </c>
      <c r="C158" s="67">
        <f>C131</f>
        <v>498.14765625</v>
      </c>
      <c r="F158" s="50"/>
      <c r="G158" s="49"/>
      <c r="H158" s="49"/>
    </row>
    <row r="159" spans="1:8" ht="12">
      <c r="A159" s="282" t="s">
        <v>95</v>
      </c>
      <c r="B159" s="282"/>
      <c r="C159" s="115">
        <f>SUM(C154:C158)</f>
        <v>3034.26487345</v>
      </c>
      <c r="F159" s="50"/>
      <c r="G159" s="49"/>
      <c r="H159" s="49"/>
    </row>
    <row r="160" spans="1:8" ht="12">
      <c r="A160" s="244" t="s">
        <v>20</v>
      </c>
      <c r="B160" s="57" t="s">
        <v>96</v>
      </c>
      <c r="C160" s="117">
        <f>D145</f>
        <v>539.9292939265359</v>
      </c>
      <c r="F160" s="50"/>
      <c r="G160" s="49"/>
      <c r="H160" s="49"/>
    </row>
    <row r="161" spans="1:8" ht="12">
      <c r="A161" s="282" t="s">
        <v>104</v>
      </c>
      <c r="B161" s="282"/>
      <c r="C161" s="92">
        <f>C159+C160</f>
        <v>3574.194167376536</v>
      </c>
      <c r="D161" s="45"/>
      <c r="F161" s="50"/>
      <c r="G161" s="49"/>
      <c r="H161" s="49"/>
    </row>
    <row r="162" spans="6:8" ht="12">
      <c r="F162" s="71"/>
      <c r="G162" s="49"/>
      <c r="H162" s="49"/>
    </row>
  </sheetData>
  <sheetProtection/>
  <mergeCells count="42">
    <mergeCell ref="A1:D1"/>
    <mergeCell ref="A3:D3"/>
    <mergeCell ref="A5:D5"/>
    <mergeCell ref="A7:B7"/>
    <mergeCell ref="A8:B8"/>
    <mergeCell ref="A10:C10"/>
    <mergeCell ref="A16:C16"/>
    <mergeCell ref="A17:C17"/>
    <mergeCell ref="A23:C23"/>
    <mergeCell ref="A25:C25"/>
    <mergeCell ref="A31:C31"/>
    <mergeCell ref="A33:C33"/>
    <mergeCell ref="A42:B42"/>
    <mergeCell ref="A45:D45"/>
    <mergeCell ref="A47:D47"/>
    <mergeCell ref="A51:B51"/>
    <mergeCell ref="A54:D54"/>
    <mergeCell ref="A64:B64"/>
    <mergeCell ref="A117:C117"/>
    <mergeCell ref="A67:C67"/>
    <mergeCell ref="A76:B76"/>
    <mergeCell ref="A79:C79"/>
    <mergeCell ref="A84:B84"/>
    <mergeCell ref="A86:D86"/>
    <mergeCell ref="A95:B95"/>
    <mergeCell ref="A161:B161"/>
    <mergeCell ref="A145:C145"/>
    <mergeCell ref="A146:C146"/>
    <mergeCell ref="A147:C147"/>
    <mergeCell ref="A148:B148"/>
    <mergeCell ref="A98:D98"/>
    <mergeCell ref="A100:D100"/>
    <mergeCell ref="A108:B108"/>
    <mergeCell ref="A111:D111"/>
    <mergeCell ref="A114:C114"/>
    <mergeCell ref="A151:C151"/>
    <mergeCell ref="A159:B159"/>
    <mergeCell ref="A121:B121"/>
    <mergeCell ref="A124:C124"/>
    <mergeCell ref="A131:B131"/>
    <mergeCell ref="A132:C132"/>
    <mergeCell ref="A134:D134"/>
  </mergeCells>
  <printOptions/>
  <pageMargins left="0.7086614173228347" right="0.11811023622047245" top="0.3937007874015748" bottom="0.3937007874015748" header="0.31496062992125984" footer="0.31496062992125984"/>
  <pageSetup fitToHeight="0" horizontalDpi="600" verticalDpi="600" orientation="portrait" paperSize="9" scale="69" r:id="rId1"/>
  <rowBreaks count="1" manualBreakCount="1">
    <brk id="7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="80" zoomScaleSheetLayoutView="80" zoomScalePageLayoutView="0" workbookViewId="0" topLeftCell="A107">
      <selection activeCell="D138" sqref="D138"/>
    </sheetView>
  </sheetViews>
  <sheetFormatPr defaultColWidth="9.140625" defaultRowHeight="15"/>
  <cols>
    <col min="1" max="1" width="25.140625" style="247" customWidth="1"/>
    <col min="2" max="2" width="58.28125" style="2" customWidth="1"/>
    <col min="3" max="3" width="23.57421875" style="2" customWidth="1"/>
    <col min="4" max="4" width="16.28125" style="2" bestFit="1" customWidth="1"/>
    <col min="5" max="5" width="13.28125" style="2" bestFit="1" customWidth="1"/>
    <col min="6" max="6" width="16.00390625" style="2" hidden="1" customWidth="1"/>
    <col min="7" max="7" width="11.28125" style="2" bestFit="1" customWidth="1"/>
    <col min="8" max="8" width="16.00390625" style="2" bestFit="1" customWidth="1"/>
    <col min="9" max="9" width="13.57421875" style="2" bestFit="1" customWidth="1"/>
    <col min="10" max="10" width="13.7109375" style="2" customWidth="1"/>
    <col min="11" max="16384" width="9.140625" style="2" customWidth="1"/>
  </cols>
  <sheetData>
    <row r="1" spans="1:4" ht="12">
      <c r="A1" s="311" t="s">
        <v>40</v>
      </c>
      <c r="B1" s="311"/>
      <c r="C1" s="311"/>
      <c r="D1" s="311"/>
    </row>
    <row r="2" spans="1:4" ht="12.75" thickBot="1">
      <c r="A2" s="3"/>
      <c r="B2" s="3"/>
      <c r="C2" s="3"/>
      <c r="D2" s="1"/>
    </row>
    <row r="3" spans="1:4" ht="12.75" thickBot="1">
      <c r="A3" s="312" t="s">
        <v>107</v>
      </c>
      <c r="B3" s="313"/>
      <c r="C3" s="313"/>
      <c r="D3" s="314"/>
    </row>
    <row r="4" spans="1:4" ht="12.75" thickBot="1">
      <c r="A4" s="5"/>
      <c r="B4" s="5"/>
      <c r="C4" s="5"/>
      <c r="D4" s="4"/>
    </row>
    <row r="5" spans="1:4" ht="12.75" thickBot="1">
      <c r="A5" s="312" t="str">
        <f>C27</f>
        <v>COPEIRA</v>
      </c>
      <c r="B5" s="313"/>
      <c r="C5" s="313"/>
      <c r="D5" s="314"/>
    </row>
    <row r="6" spans="1:4" ht="12">
      <c r="A6" s="7"/>
      <c r="B6" s="6"/>
      <c r="C6" s="7"/>
      <c r="D6" s="6"/>
    </row>
    <row r="7" spans="1:4" ht="12">
      <c r="A7" s="315" t="s">
        <v>145</v>
      </c>
      <c r="B7" s="316"/>
      <c r="C7" s="8"/>
      <c r="D7" s="6"/>
    </row>
    <row r="8" spans="1:4" ht="12">
      <c r="A8" s="315" t="s">
        <v>375</v>
      </c>
      <c r="B8" s="316"/>
      <c r="C8" s="9"/>
      <c r="D8" s="10"/>
    </row>
    <row r="9" spans="1:4" ht="12">
      <c r="A9" s="315" t="s">
        <v>144</v>
      </c>
      <c r="B9" s="316"/>
      <c r="C9" s="11"/>
      <c r="D9" s="10"/>
    </row>
    <row r="10" spans="1:3" ht="12">
      <c r="A10" s="246"/>
      <c r="B10" s="12"/>
      <c r="C10" s="13"/>
    </row>
    <row r="11" spans="1:3" ht="12">
      <c r="A11" s="317" t="s">
        <v>0</v>
      </c>
      <c r="B11" s="317"/>
      <c r="C11" s="317"/>
    </row>
    <row r="12" spans="1:3" ht="12">
      <c r="A12" s="14" t="s">
        <v>1</v>
      </c>
      <c r="B12" s="15" t="s">
        <v>2</v>
      </c>
      <c r="C12" s="41">
        <v>44679</v>
      </c>
    </row>
    <row r="13" spans="1:3" ht="12">
      <c r="A13" s="14" t="s">
        <v>3</v>
      </c>
      <c r="B13" s="15" t="s">
        <v>4</v>
      </c>
      <c r="C13" s="104" t="s">
        <v>118</v>
      </c>
    </row>
    <row r="14" spans="1:3" ht="12">
      <c r="A14" s="14" t="s">
        <v>5</v>
      </c>
      <c r="B14" s="15" t="s">
        <v>6</v>
      </c>
      <c r="C14" s="17" t="s">
        <v>374</v>
      </c>
    </row>
    <row r="15" spans="1:3" ht="12">
      <c r="A15" s="14" t="s">
        <v>7</v>
      </c>
      <c r="B15" s="15" t="s">
        <v>8</v>
      </c>
      <c r="C15" s="16">
        <v>12</v>
      </c>
    </row>
    <row r="16" spans="1:3" ht="12">
      <c r="A16" s="18"/>
      <c r="B16" s="19"/>
      <c r="C16" s="18"/>
    </row>
    <row r="17" spans="1:3" ht="12">
      <c r="A17" s="305"/>
      <c r="B17" s="305"/>
      <c r="C17" s="305"/>
    </row>
    <row r="18" spans="1:3" ht="12">
      <c r="A18" s="305" t="s">
        <v>41</v>
      </c>
      <c r="B18" s="305"/>
      <c r="C18" s="305"/>
    </row>
    <row r="19" spans="1:3" ht="36">
      <c r="A19" s="101" t="s">
        <v>42</v>
      </c>
      <c r="B19" s="101" t="s">
        <v>43</v>
      </c>
      <c r="C19" s="102" t="s">
        <v>44</v>
      </c>
    </row>
    <row r="20" spans="1:3" ht="12">
      <c r="A20" s="119" t="str">
        <f>C27</f>
        <v>COPEIRA</v>
      </c>
      <c r="B20" s="94" t="s">
        <v>105</v>
      </c>
      <c r="C20" s="95">
        <v>1</v>
      </c>
    </row>
    <row r="21" spans="1:3" ht="12">
      <c r="A21" s="99"/>
      <c r="B21" s="21"/>
      <c r="C21" s="29"/>
    </row>
    <row r="22" spans="1:3" ht="12">
      <c r="A22" s="99"/>
      <c r="B22" s="20"/>
      <c r="C22" s="98"/>
    </row>
    <row r="23" spans="1:3" ht="12">
      <c r="A23" s="99"/>
      <c r="B23" s="20"/>
      <c r="C23" s="23"/>
    </row>
    <row r="24" spans="1:3" ht="12">
      <c r="A24" s="306"/>
      <c r="B24" s="306"/>
      <c r="C24" s="306"/>
    </row>
    <row r="25" spans="1:3" ht="12">
      <c r="A25" s="18"/>
      <c r="B25" s="97"/>
      <c r="C25" s="97"/>
    </row>
    <row r="26" spans="1:3" ht="12">
      <c r="A26" s="307" t="s">
        <v>9</v>
      </c>
      <c r="B26" s="307"/>
      <c r="C26" s="307"/>
    </row>
    <row r="27" spans="1:3" ht="12">
      <c r="A27" s="99">
        <v>1</v>
      </c>
      <c r="B27" s="20" t="s">
        <v>10</v>
      </c>
      <c r="C27" s="98" t="s">
        <v>162</v>
      </c>
    </row>
    <row r="28" spans="1:3" ht="12">
      <c r="A28" s="99">
        <v>2</v>
      </c>
      <c r="B28" s="20" t="s">
        <v>45</v>
      </c>
      <c r="C28" s="61" t="s">
        <v>210</v>
      </c>
    </row>
    <row r="29" spans="1:4" ht="12">
      <c r="A29" s="99">
        <v>3</v>
      </c>
      <c r="B29" s="147" t="s">
        <v>139</v>
      </c>
      <c r="C29" s="150">
        <v>1246</v>
      </c>
      <c r="D29" s="25"/>
    </row>
    <row r="30" spans="1:4" ht="12">
      <c r="A30" s="99">
        <v>4</v>
      </c>
      <c r="B30" s="20" t="s">
        <v>11</v>
      </c>
      <c r="C30" s="66" t="str">
        <f>C27</f>
        <v>COPEIRA</v>
      </c>
      <c r="D30" s="25"/>
    </row>
    <row r="31" spans="1:4" ht="12">
      <c r="A31" s="99">
        <v>5</v>
      </c>
      <c r="B31" s="20" t="s">
        <v>12</v>
      </c>
      <c r="C31" s="55">
        <v>43466</v>
      </c>
      <c r="D31" s="28"/>
    </row>
    <row r="32" spans="1:4" ht="12">
      <c r="A32" s="308"/>
      <c r="B32" s="308"/>
      <c r="C32" s="308"/>
      <c r="D32" s="28"/>
    </row>
    <row r="33" spans="1:4" ht="12">
      <c r="A33" s="18"/>
      <c r="B33" s="24"/>
      <c r="C33" s="18"/>
      <c r="D33" s="25"/>
    </row>
    <row r="34" spans="1:4" ht="12">
      <c r="A34" s="309" t="s">
        <v>13</v>
      </c>
      <c r="B34" s="310"/>
      <c r="C34" s="310"/>
      <c r="D34" s="25"/>
    </row>
    <row r="35" spans="1:4" ht="12">
      <c r="A35" s="98">
        <v>1</v>
      </c>
      <c r="B35" s="98" t="s">
        <v>14</v>
      </c>
      <c r="C35" s="98" t="s">
        <v>15</v>
      </c>
      <c r="D35" s="25"/>
    </row>
    <row r="36" spans="1:4" ht="12">
      <c r="A36" s="46" t="s">
        <v>1</v>
      </c>
      <c r="B36" s="21" t="s">
        <v>16</v>
      </c>
      <c r="C36" s="26">
        <f>C29</f>
        <v>1246</v>
      </c>
      <c r="D36" s="25"/>
    </row>
    <row r="37" spans="1:4" ht="12">
      <c r="A37" s="98" t="s">
        <v>3</v>
      </c>
      <c r="B37" s="118" t="s">
        <v>138</v>
      </c>
      <c r="C37" s="145"/>
      <c r="D37" s="25"/>
    </row>
    <row r="38" spans="1:4" ht="12">
      <c r="A38" s="46" t="s">
        <v>5</v>
      </c>
      <c r="B38" s="27" t="s">
        <v>17</v>
      </c>
      <c r="C38" s="29"/>
      <c r="D38" s="25"/>
    </row>
    <row r="39" spans="1:4" ht="12">
      <c r="A39" s="46" t="s">
        <v>7</v>
      </c>
      <c r="B39" s="21" t="s">
        <v>18</v>
      </c>
      <c r="C39" s="22">
        <v>0</v>
      </c>
      <c r="D39" s="25"/>
    </row>
    <row r="40" spans="1:4" ht="12">
      <c r="A40" s="46" t="s">
        <v>19</v>
      </c>
      <c r="B40" s="21" t="s">
        <v>46</v>
      </c>
      <c r="C40" s="22">
        <v>0</v>
      </c>
      <c r="D40" s="31"/>
    </row>
    <row r="41" spans="1:4" ht="12">
      <c r="A41" s="46" t="s">
        <v>20</v>
      </c>
      <c r="B41" s="21" t="s">
        <v>47</v>
      </c>
      <c r="C41" s="22">
        <v>0</v>
      </c>
      <c r="D41" s="31"/>
    </row>
    <row r="42" spans="1:3" ht="12">
      <c r="A42" s="46" t="s">
        <v>21</v>
      </c>
      <c r="B42" s="21" t="s">
        <v>38</v>
      </c>
      <c r="C42" s="22"/>
    </row>
    <row r="43" spans="1:4" ht="12">
      <c r="A43" s="301" t="s">
        <v>23</v>
      </c>
      <c r="B43" s="301"/>
      <c r="C43" s="105">
        <f>SUM(C36:C42)</f>
        <v>1246</v>
      </c>
      <c r="D43" s="56"/>
    </row>
    <row r="44" spans="1:4" ht="12">
      <c r="A44" s="13"/>
      <c r="B44" s="30"/>
      <c r="C44" s="13"/>
      <c r="D44" s="56"/>
    </row>
    <row r="45" spans="1:4" ht="12">
      <c r="A45" s="13"/>
      <c r="B45" s="30"/>
      <c r="C45" s="13"/>
      <c r="D45" s="56"/>
    </row>
    <row r="46" spans="1:4" ht="12">
      <c r="A46" s="302" t="s">
        <v>48</v>
      </c>
      <c r="B46" s="302"/>
      <c r="C46" s="302"/>
      <c r="D46" s="302"/>
    </row>
    <row r="47" spans="1:4" ht="12">
      <c r="A47" s="38"/>
      <c r="B47" s="65"/>
      <c r="C47" s="65"/>
      <c r="D47" s="56"/>
    </row>
    <row r="48" spans="1:4" ht="12">
      <c r="A48" s="303" t="s">
        <v>49</v>
      </c>
      <c r="B48" s="303"/>
      <c r="C48" s="303"/>
      <c r="D48" s="303"/>
    </row>
    <row r="49" spans="1:4" s="49" customFormat="1" ht="12">
      <c r="A49" s="99" t="s">
        <v>50</v>
      </c>
      <c r="B49" s="99" t="s">
        <v>51</v>
      </c>
      <c r="C49" s="155" t="s">
        <v>57</v>
      </c>
      <c r="D49" s="99" t="s">
        <v>15</v>
      </c>
    </row>
    <row r="50" spans="1:4" s="49" customFormat="1" ht="12">
      <c r="A50" s="99" t="s">
        <v>1</v>
      </c>
      <c r="B50" s="57" t="s">
        <v>37</v>
      </c>
      <c r="C50" s="79">
        <v>0.0833</v>
      </c>
      <c r="D50" s="75">
        <f>C50*$C$43</f>
        <v>103.7918</v>
      </c>
    </row>
    <row r="51" spans="1:4" s="49" customFormat="1" ht="12">
      <c r="A51" s="99" t="s">
        <v>3</v>
      </c>
      <c r="B51" s="57" t="s">
        <v>52</v>
      </c>
      <c r="C51" s="79">
        <v>0.121</v>
      </c>
      <c r="D51" s="75">
        <f>C51*$C$43</f>
        <v>150.766</v>
      </c>
    </row>
    <row r="52" spans="1:4" s="49" customFormat="1" ht="12">
      <c r="A52" s="304" t="s">
        <v>53</v>
      </c>
      <c r="B52" s="304"/>
      <c r="C52" s="79">
        <f>SUM(C50:C51)</f>
        <v>0.20429999999999998</v>
      </c>
      <c r="D52" s="106">
        <f>SUM(D50:D51)</f>
        <v>254.5578</v>
      </c>
    </row>
    <row r="53" spans="1:4" s="49" customFormat="1" ht="12">
      <c r="A53" s="53"/>
      <c r="B53" s="53"/>
      <c r="C53" s="53"/>
      <c r="D53" s="56"/>
    </row>
    <row r="54" spans="1:4" s="49" customFormat="1" ht="12">
      <c r="A54" s="53"/>
      <c r="B54" s="53"/>
      <c r="C54" s="53"/>
      <c r="D54" s="56"/>
    </row>
    <row r="55" spans="1:4" s="49" customFormat="1" ht="12">
      <c r="A55" s="299" t="s">
        <v>54</v>
      </c>
      <c r="B55" s="299"/>
      <c r="C55" s="299"/>
      <c r="D55" s="299"/>
    </row>
    <row r="56" spans="1:4" s="49" customFormat="1" ht="12">
      <c r="A56" s="244" t="s">
        <v>55</v>
      </c>
      <c r="B56" s="58" t="s">
        <v>56</v>
      </c>
      <c r="C56" s="155" t="s">
        <v>57</v>
      </c>
      <c r="D56" s="155" t="s">
        <v>15</v>
      </c>
    </row>
    <row r="57" spans="1:4" s="49" customFormat="1" ht="12">
      <c r="A57" s="59" t="s">
        <v>1</v>
      </c>
      <c r="B57" s="57" t="s">
        <v>58</v>
      </c>
      <c r="C57" s="60">
        <v>0.2</v>
      </c>
      <c r="D57" s="76">
        <f>C57*$C$43</f>
        <v>249.20000000000002</v>
      </c>
    </row>
    <row r="58" spans="1:4" s="49" customFormat="1" ht="12">
      <c r="A58" s="59" t="s">
        <v>3</v>
      </c>
      <c r="B58" s="57" t="s">
        <v>59</v>
      </c>
      <c r="C58" s="60">
        <v>0.025</v>
      </c>
      <c r="D58" s="76">
        <f aca="true" t="shared" si="0" ref="D58:D64">C58*$C$43</f>
        <v>31.150000000000002</v>
      </c>
    </row>
    <row r="59" spans="1:4" s="49" customFormat="1" ht="12">
      <c r="A59" s="59" t="s">
        <v>5</v>
      </c>
      <c r="B59" s="57" t="s">
        <v>60</v>
      </c>
      <c r="C59" s="107">
        <v>0.015</v>
      </c>
      <c r="D59" s="76">
        <f>C59*$C$43</f>
        <v>18.689999999999998</v>
      </c>
    </row>
    <row r="60" spans="1:4" s="49" customFormat="1" ht="12">
      <c r="A60" s="59" t="s">
        <v>7</v>
      </c>
      <c r="B60" s="57" t="s">
        <v>61</v>
      </c>
      <c r="C60" s="60">
        <v>0.015</v>
      </c>
      <c r="D60" s="76">
        <f t="shared" si="0"/>
        <v>18.689999999999998</v>
      </c>
    </row>
    <row r="61" spans="1:4" s="49" customFormat="1" ht="12">
      <c r="A61" s="59" t="s">
        <v>19</v>
      </c>
      <c r="B61" s="57" t="s">
        <v>62</v>
      </c>
      <c r="C61" s="60">
        <v>0.01</v>
      </c>
      <c r="D61" s="76">
        <f t="shared" si="0"/>
        <v>12.46</v>
      </c>
    </row>
    <row r="62" spans="1:4" s="49" customFormat="1" ht="12">
      <c r="A62" s="59" t="s">
        <v>20</v>
      </c>
      <c r="B62" s="57" t="s">
        <v>63</v>
      </c>
      <c r="C62" s="60">
        <v>0.006</v>
      </c>
      <c r="D62" s="76">
        <f t="shared" si="0"/>
        <v>7.476</v>
      </c>
    </row>
    <row r="63" spans="1:4" s="49" customFormat="1" ht="12">
      <c r="A63" s="59" t="s">
        <v>21</v>
      </c>
      <c r="B63" s="57" t="s">
        <v>64</v>
      </c>
      <c r="C63" s="60">
        <v>0.002</v>
      </c>
      <c r="D63" s="76">
        <f t="shared" si="0"/>
        <v>2.492</v>
      </c>
    </row>
    <row r="64" spans="1:4" s="49" customFormat="1" ht="12">
      <c r="A64" s="59" t="s">
        <v>22</v>
      </c>
      <c r="B64" s="57" t="s">
        <v>65</v>
      </c>
      <c r="C64" s="60">
        <v>0.08</v>
      </c>
      <c r="D64" s="76">
        <f t="shared" si="0"/>
        <v>99.68</v>
      </c>
    </row>
    <row r="65" spans="1:4" s="49" customFormat="1" ht="12">
      <c r="A65" s="282" t="s">
        <v>31</v>
      </c>
      <c r="B65" s="282"/>
      <c r="C65" s="60">
        <f>SUM(C57:C64)</f>
        <v>0.35300000000000004</v>
      </c>
      <c r="D65" s="108">
        <f>SUM(D57:D64)</f>
        <v>439.838</v>
      </c>
    </row>
    <row r="66" spans="1:4" s="49" customFormat="1" ht="12">
      <c r="A66" s="53"/>
      <c r="B66" s="53"/>
      <c r="C66" s="53"/>
      <c r="D66" s="56"/>
    </row>
    <row r="67" spans="1:4" s="49" customFormat="1" ht="12">
      <c r="A67" s="53"/>
      <c r="B67" s="53"/>
      <c r="C67" s="53"/>
      <c r="D67" s="56"/>
    </row>
    <row r="68" spans="1:4" s="49" customFormat="1" ht="12">
      <c r="A68" s="299" t="s">
        <v>66</v>
      </c>
      <c r="B68" s="299"/>
      <c r="C68" s="299"/>
      <c r="D68" s="56"/>
    </row>
    <row r="69" spans="1:4" ht="12">
      <c r="A69" s="98" t="s">
        <v>67</v>
      </c>
      <c r="B69" s="98" t="s">
        <v>24</v>
      </c>
      <c r="C69" s="98" t="s">
        <v>15</v>
      </c>
      <c r="D69" s="56"/>
    </row>
    <row r="70" spans="1:4" ht="12">
      <c r="A70" s="46" t="s">
        <v>1</v>
      </c>
      <c r="B70" s="57" t="s">
        <v>149</v>
      </c>
      <c r="C70" s="40">
        <f>(3.8*2*22)-(6%*C29)</f>
        <v>92.44</v>
      </c>
      <c r="D70" s="56"/>
    </row>
    <row r="71" spans="1:5" ht="12">
      <c r="A71" s="98" t="s">
        <v>3</v>
      </c>
      <c r="B71" s="57" t="s">
        <v>376</v>
      </c>
      <c r="C71" s="47">
        <f>(15*22)-(15*22*10%)</f>
        <v>297</v>
      </c>
      <c r="D71" s="120"/>
      <c r="E71" s="45"/>
    </row>
    <row r="72" spans="1:5" ht="12">
      <c r="A72" s="129" t="s">
        <v>5</v>
      </c>
      <c r="B72" s="57" t="s">
        <v>121</v>
      </c>
      <c r="C72" s="29">
        <v>10</v>
      </c>
      <c r="D72" s="25"/>
      <c r="E72" s="45"/>
    </row>
    <row r="73" spans="1:5" ht="12">
      <c r="A73" s="46" t="s">
        <v>7</v>
      </c>
      <c r="B73" s="57" t="s">
        <v>120</v>
      </c>
      <c r="C73" s="29">
        <v>10</v>
      </c>
      <c r="D73" s="25"/>
      <c r="E73" s="45"/>
    </row>
    <row r="74" spans="1:5" ht="12">
      <c r="A74" s="46" t="s">
        <v>68</v>
      </c>
      <c r="B74" s="57" t="s">
        <v>108</v>
      </c>
      <c r="C74" s="29">
        <v>0</v>
      </c>
      <c r="D74" s="25"/>
      <c r="E74" s="45"/>
    </row>
    <row r="75" spans="1:5" ht="12">
      <c r="A75" s="46" t="s">
        <v>20</v>
      </c>
      <c r="B75" s="51" t="s">
        <v>378</v>
      </c>
      <c r="C75" s="22">
        <v>15</v>
      </c>
      <c r="D75" s="25"/>
      <c r="E75" s="45"/>
    </row>
    <row r="76" spans="1:4" ht="12">
      <c r="A76" s="52" t="s">
        <v>21</v>
      </c>
      <c r="B76" s="51" t="s">
        <v>119</v>
      </c>
      <c r="C76" s="22">
        <v>100</v>
      </c>
      <c r="D76" s="25"/>
    </row>
    <row r="77" spans="1:4" ht="12">
      <c r="A77" s="286" t="s">
        <v>25</v>
      </c>
      <c r="B77" s="286" t="s">
        <v>26</v>
      </c>
      <c r="C77" s="109">
        <f>SUM(C70:C76)</f>
        <v>524.44</v>
      </c>
      <c r="D77" s="35"/>
    </row>
    <row r="78" spans="1:4" ht="12">
      <c r="A78" s="13"/>
      <c r="B78" s="30"/>
      <c r="C78" s="13"/>
      <c r="D78" s="34"/>
    </row>
    <row r="79" spans="1:4" ht="12">
      <c r="A79" s="13"/>
      <c r="B79" s="30"/>
      <c r="C79" s="13"/>
      <c r="D79" s="34"/>
    </row>
    <row r="80" spans="1:4" ht="12">
      <c r="A80" s="300" t="s">
        <v>69</v>
      </c>
      <c r="B80" s="300"/>
      <c r="C80" s="300"/>
      <c r="D80" s="34"/>
    </row>
    <row r="81" spans="1:4" ht="12">
      <c r="A81" s="244">
        <v>2</v>
      </c>
      <c r="B81" s="58" t="s">
        <v>70</v>
      </c>
      <c r="C81" s="155" t="s">
        <v>15</v>
      </c>
      <c r="D81" s="34"/>
    </row>
    <row r="82" spans="1:4" ht="12">
      <c r="A82" s="244" t="s">
        <v>50</v>
      </c>
      <c r="B82" s="57" t="s">
        <v>51</v>
      </c>
      <c r="C82" s="77">
        <f>D52</f>
        <v>254.5578</v>
      </c>
      <c r="D82" s="34"/>
    </row>
    <row r="83" spans="1:4" ht="12">
      <c r="A83" s="244" t="s">
        <v>55</v>
      </c>
      <c r="B83" s="57" t="s">
        <v>56</v>
      </c>
      <c r="C83" s="77">
        <f>D65</f>
        <v>439.838</v>
      </c>
      <c r="D83" s="34"/>
    </row>
    <row r="84" spans="1:4" ht="12">
      <c r="A84" s="244" t="s">
        <v>67</v>
      </c>
      <c r="B84" s="57" t="s">
        <v>24</v>
      </c>
      <c r="C84" s="67">
        <f>C77</f>
        <v>524.44</v>
      </c>
      <c r="D84" s="34"/>
    </row>
    <row r="85" spans="1:4" ht="12">
      <c r="A85" s="282" t="s">
        <v>31</v>
      </c>
      <c r="B85" s="282"/>
      <c r="C85" s="110">
        <f>SUM(C82:C84)</f>
        <v>1218.8358</v>
      </c>
      <c r="D85" s="34"/>
    </row>
    <row r="86" spans="1:4" ht="12.75" thickBot="1">
      <c r="A86" s="13"/>
      <c r="B86" s="30"/>
      <c r="C86" s="13"/>
      <c r="D86" s="34"/>
    </row>
    <row r="87" spans="1:4" ht="12.75" thickBot="1">
      <c r="A87" s="294" t="s">
        <v>71</v>
      </c>
      <c r="B87" s="295"/>
      <c r="C87" s="295"/>
      <c r="D87" s="296"/>
    </row>
    <row r="88" spans="1:4" ht="12">
      <c r="A88" s="62"/>
      <c r="B88" s="62"/>
      <c r="C88" s="62"/>
      <c r="D88" s="63"/>
    </row>
    <row r="89" spans="1:4" ht="12">
      <c r="A89" s="244">
        <v>3</v>
      </c>
      <c r="B89" s="58" t="s">
        <v>33</v>
      </c>
      <c r="C89" s="155" t="s">
        <v>57</v>
      </c>
      <c r="D89" s="155" t="s">
        <v>15</v>
      </c>
    </row>
    <row r="90" spans="1:4" ht="12">
      <c r="A90" s="244" t="s">
        <v>1</v>
      </c>
      <c r="B90" s="57" t="s">
        <v>72</v>
      </c>
      <c r="C90" s="42">
        <v>0.0042</v>
      </c>
      <c r="D90" s="64">
        <f aca="true" t="shared" si="1" ref="D90:D95">C90*$C$43</f>
        <v>5.2332</v>
      </c>
    </row>
    <row r="91" spans="1:4" ht="12">
      <c r="A91" s="244" t="s">
        <v>3</v>
      </c>
      <c r="B91" s="57" t="s">
        <v>73</v>
      </c>
      <c r="C91" s="37">
        <f>C64*C90</f>
        <v>0.000336</v>
      </c>
      <c r="D91" s="64">
        <f t="shared" si="1"/>
        <v>0.418656</v>
      </c>
    </row>
    <row r="92" spans="1:4" ht="12">
      <c r="A92" s="244" t="s">
        <v>5</v>
      </c>
      <c r="B92" s="57" t="s">
        <v>74</v>
      </c>
      <c r="C92" s="39">
        <f>0.42%*(40%+10%)*8%</f>
        <v>0.000168</v>
      </c>
      <c r="D92" s="64">
        <f t="shared" si="1"/>
        <v>0.209328</v>
      </c>
    </row>
    <row r="93" spans="1:4" ht="12">
      <c r="A93" s="244" t="s">
        <v>7</v>
      </c>
      <c r="B93" s="57" t="s">
        <v>106</v>
      </c>
      <c r="C93" s="93">
        <v>0.0194</v>
      </c>
      <c r="D93" s="64">
        <f t="shared" si="1"/>
        <v>24.1724</v>
      </c>
    </row>
    <row r="94" spans="1:4" ht="24">
      <c r="A94" s="244" t="s">
        <v>19</v>
      </c>
      <c r="B94" s="57" t="s">
        <v>75</v>
      </c>
      <c r="C94" s="48">
        <f>(C93*C65)</f>
        <v>0.006848200000000001</v>
      </c>
      <c r="D94" s="64">
        <f t="shared" si="1"/>
        <v>8.532857200000002</v>
      </c>
    </row>
    <row r="95" spans="1:4" ht="12">
      <c r="A95" s="244" t="s">
        <v>20</v>
      </c>
      <c r="B95" s="57" t="s">
        <v>76</v>
      </c>
      <c r="C95" s="39">
        <f>1.94%*(40%+10%)*C64</f>
        <v>0.000776</v>
      </c>
      <c r="D95" s="64">
        <f t="shared" si="1"/>
        <v>0.966896</v>
      </c>
    </row>
    <row r="96" spans="1:4" ht="12">
      <c r="A96" s="282" t="s">
        <v>31</v>
      </c>
      <c r="B96" s="282"/>
      <c r="C96" s="78"/>
      <c r="D96" s="111">
        <f>SUM(D90:D95)</f>
        <v>39.5333372</v>
      </c>
    </row>
    <row r="97" spans="1:4" ht="12">
      <c r="A97" s="62"/>
      <c r="B97" s="62"/>
      <c r="C97" s="62"/>
      <c r="D97" s="34"/>
    </row>
    <row r="98" spans="1:4" ht="12.75" thickBot="1">
      <c r="A98" s="62"/>
      <c r="B98" s="62"/>
      <c r="C98" s="62"/>
      <c r="D98" s="34"/>
    </row>
    <row r="99" spans="1:4" ht="12.75" thickBot="1">
      <c r="A99" s="294" t="s">
        <v>77</v>
      </c>
      <c r="B99" s="295"/>
      <c r="C99" s="295"/>
      <c r="D99" s="296"/>
    </row>
    <row r="100" spans="1:4" ht="12">
      <c r="A100" s="68"/>
      <c r="B100" s="68"/>
      <c r="C100" s="68"/>
      <c r="D100" s="68"/>
    </row>
    <row r="101" spans="1:4" ht="12">
      <c r="A101" s="297" t="s">
        <v>78</v>
      </c>
      <c r="B101" s="297"/>
      <c r="C101" s="297"/>
      <c r="D101" s="297"/>
    </row>
    <row r="102" spans="1:4" ht="12">
      <c r="A102" s="244" t="s">
        <v>29</v>
      </c>
      <c r="B102" s="58" t="s">
        <v>79</v>
      </c>
      <c r="C102" s="155" t="s">
        <v>57</v>
      </c>
      <c r="D102" s="155" t="s">
        <v>15</v>
      </c>
    </row>
    <row r="103" spans="1:4" ht="12">
      <c r="A103" s="244" t="s">
        <v>1</v>
      </c>
      <c r="B103" s="57" t="s">
        <v>80</v>
      </c>
      <c r="C103" s="79">
        <v>0.0109</v>
      </c>
      <c r="D103" s="81">
        <f aca="true" t="shared" si="2" ref="D103:D108">C103*$C$43</f>
        <v>13.5814</v>
      </c>
    </row>
    <row r="104" spans="1:4" ht="12">
      <c r="A104" s="244" t="s">
        <v>3</v>
      </c>
      <c r="B104" s="57" t="s">
        <v>79</v>
      </c>
      <c r="C104" s="79">
        <v>0.0082</v>
      </c>
      <c r="D104" s="81">
        <f t="shared" si="2"/>
        <v>10.2172</v>
      </c>
    </row>
    <row r="105" spans="1:4" ht="12">
      <c r="A105" s="244" t="s">
        <v>5</v>
      </c>
      <c r="B105" s="57" t="s">
        <v>81</v>
      </c>
      <c r="C105" s="79">
        <v>0</v>
      </c>
      <c r="D105" s="81">
        <f t="shared" si="2"/>
        <v>0</v>
      </c>
    </row>
    <row r="106" spans="1:4" ht="12">
      <c r="A106" s="244" t="s">
        <v>7</v>
      </c>
      <c r="B106" s="57" t="s">
        <v>39</v>
      </c>
      <c r="C106" s="79">
        <v>0.0003</v>
      </c>
      <c r="D106" s="81">
        <f t="shared" si="2"/>
        <v>0.37379999999999997</v>
      </c>
    </row>
    <row r="107" spans="1:4" ht="12">
      <c r="A107" s="244" t="s">
        <v>19</v>
      </c>
      <c r="B107" s="57" t="s">
        <v>32</v>
      </c>
      <c r="C107" s="79">
        <v>0.0061</v>
      </c>
      <c r="D107" s="81">
        <f t="shared" si="2"/>
        <v>7.600600000000001</v>
      </c>
    </row>
    <row r="108" spans="1:4" ht="12">
      <c r="A108" s="244" t="s">
        <v>20</v>
      </c>
      <c r="B108" s="148" t="s">
        <v>140</v>
      </c>
      <c r="C108" s="79">
        <f>SUM(C103:C107)</f>
        <v>0.025500000000000002</v>
      </c>
      <c r="D108" s="81">
        <f t="shared" si="2"/>
        <v>31.773000000000003</v>
      </c>
    </row>
    <row r="109" spans="1:4" ht="12">
      <c r="A109" s="282" t="s">
        <v>31</v>
      </c>
      <c r="B109" s="282"/>
      <c r="C109" s="80"/>
      <c r="D109" s="112">
        <f>SUM(D103:D107)</f>
        <v>31.773</v>
      </c>
    </row>
    <row r="110" spans="1:4" ht="12">
      <c r="A110" s="62"/>
      <c r="B110" s="62"/>
      <c r="C110" s="62"/>
      <c r="D110" s="34"/>
    </row>
    <row r="111" spans="1:4" ht="12">
      <c r="A111" s="62"/>
      <c r="B111" s="62"/>
      <c r="C111" s="62"/>
      <c r="D111" s="34"/>
    </row>
    <row r="112" spans="1:4" ht="12">
      <c r="A112" s="297" t="s">
        <v>82</v>
      </c>
      <c r="B112" s="297"/>
      <c r="C112" s="297"/>
      <c r="D112" s="297"/>
    </row>
    <row r="113" spans="1:4" ht="12">
      <c r="A113" s="244" t="s">
        <v>30</v>
      </c>
      <c r="B113" s="58" t="s">
        <v>83</v>
      </c>
      <c r="C113" s="155" t="s">
        <v>57</v>
      </c>
      <c r="D113" s="155" t="s">
        <v>15</v>
      </c>
    </row>
    <row r="114" spans="1:4" ht="12">
      <c r="A114" s="244" t="s">
        <v>1</v>
      </c>
      <c r="B114" s="57" t="s">
        <v>84</v>
      </c>
      <c r="C114" s="82">
        <v>0</v>
      </c>
      <c r="D114" s="76">
        <f>C114*C43</f>
        <v>0</v>
      </c>
    </row>
    <row r="115" spans="1:4" ht="12">
      <c r="A115" s="288" t="s">
        <v>31</v>
      </c>
      <c r="B115" s="289"/>
      <c r="C115" s="290"/>
      <c r="D115" s="108">
        <f>D114</f>
        <v>0</v>
      </c>
    </row>
    <row r="116" spans="1:4" ht="12">
      <c r="A116" s="13"/>
      <c r="B116" s="30"/>
      <c r="C116" s="13"/>
      <c r="D116" s="34"/>
    </row>
    <row r="117" spans="1:4" ht="12">
      <c r="A117" s="13"/>
      <c r="B117" s="30"/>
      <c r="C117" s="13"/>
      <c r="D117" s="34"/>
    </row>
    <row r="118" spans="1:4" ht="15.75" customHeight="1">
      <c r="A118" s="298" t="s">
        <v>85</v>
      </c>
      <c r="B118" s="298"/>
      <c r="C118" s="298"/>
      <c r="D118" s="69"/>
    </row>
    <row r="119" spans="1:4" ht="12">
      <c r="A119" s="244">
        <v>4</v>
      </c>
      <c r="B119" s="58" t="s">
        <v>86</v>
      </c>
      <c r="C119" s="155" t="s">
        <v>15</v>
      </c>
      <c r="D119" s="34"/>
    </row>
    <row r="120" spans="1:4" ht="12">
      <c r="A120" s="59" t="s">
        <v>29</v>
      </c>
      <c r="B120" s="57" t="s">
        <v>79</v>
      </c>
      <c r="C120" s="83">
        <f>D109</f>
        <v>31.773</v>
      </c>
      <c r="D120" s="34"/>
    </row>
    <row r="121" spans="1:4" ht="12">
      <c r="A121" s="59" t="s">
        <v>30</v>
      </c>
      <c r="B121" s="57" t="s">
        <v>83</v>
      </c>
      <c r="C121" s="76">
        <f>D115</f>
        <v>0</v>
      </c>
      <c r="D121" s="34"/>
    </row>
    <row r="122" spans="1:4" ht="12">
      <c r="A122" s="282" t="s">
        <v>31</v>
      </c>
      <c r="B122" s="282"/>
      <c r="C122" s="113">
        <f>SUM(C120:C121)</f>
        <v>31.773</v>
      </c>
      <c r="D122" s="34"/>
    </row>
    <row r="123" spans="1:4" ht="12">
      <c r="A123" s="13"/>
      <c r="B123" s="30"/>
      <c r="C123" s="13"/>
      <c r="D123" s="34"/>
    </row>
    <row r="124" spans="1:4" ht="12.75" thickBot="1">
      <c r="A124" s="13"/>
      <c r="B124" s="30"/>
      <c r="C124" s="13"/>
      <c r="D124" s="34"/>
    </row>
    <row r="125" spans="1:4" ht="12.75" thickBot="1">
      <c r="A125" s="283" t="s">
        <v>87</v>
      </c>
      <c r="B125" s="284"/>
      <c r="C125" s="285"/>
      <c r="D125" s="34"/>
    </row>
    <row r="126" ht="12">
      <c r="D126" s="34"/>
    </row>
    <row r="127" spans="1:4" ht="12">
      <c r="A127" s="103">
        <v>5</v>
      </c>
      <c r="B127" s="103" t="s">
        <v>99</v>
      </c>
      <c r="C127" s="103" t="s">
        <v>15</v>
      </c>
      <c r="D127" s="30"/>
    </row>
    <row r="128" spans="1:4" ht="12">
      <c r="A128" s="14" t="s">
        <v>1</v>
      </c>
      <c r="B128" s="32" t="s">
        <v>27</v>
      </c>
      <c r="C128" s="33">
        <f>'UNIFORME '!F40</f>
        <v>22.541666666666664</v>
      </c>
      <c r="D128" s="30"/>
    </row>
    <row r="129" spans="1:4" ht="12">
      <c r="A129" s="14" t="s">
        <v>3</v>
      </c>
      <c r="B129" s="128" t="s">
        <v>142</v>
      </c>
      <c r="C129" s="100"/>
      <c r="D129" s="30"/>
    </row>
    <row r="130" spans="1:4" ht="12">
      <c r="A130" s="36" t="s">
        <v>5</v>
      </c>
      <c r="B130" s="128" t="s">
        <v>137</v>
      </c>
      <c r="C130" s="33"/>
      <c r="D130" s="30"/>
    </row>
    <row r="131" spans="1:4" ht="12">
      <c r="A131" s="286" t="s">
        <v>28</v>
      </c>
      <c r="B131" s="286"/>
      <c r="C131" s="109">
        <f>SUM(C128:C130)</f>
        <v>22.541666666666664</v>
      </c>
      <c r="D131" s="54"/>
    </row>
    <row r="132" spans="1:3" ht="12">
      <c r="A132" s="287"/>
      <c r="B132" s="287"/>
      <c r="C132" s="287"/>
    </row>
    <row r="133" spans="1:3" ht="12.75" thickBot="1">
      <c r="A133" s="13"/>
      <c r="B133" s="24"/>
      <c r="C133" s="13"/>
    </row>
    <row r="134" spans="1:4" ht="12.75" thickBot="1">
      <c r="A134" s="283" t="s">
        <v>98</v>
      </c>
      <c r="B134" s="284"/>
      <c r="C134" s="284"/>
      <c r="D134" s="285"/>
    </row>
    <row r="135" spans="1:3" ht="12">
      <c r="A135" s="13"/>
      <c r="B135" s="24"/>
      <c r="C135" s="13"/>
    </row>
    <row r="136" spans="1:4" ht="12">
      <c r="A136" s="244">
        <v>6</v>
      </c>
      <c r="B136" s="58" t="s">
        <v>34</v>
      </c>
      <c r="C136" s="155" t="s">
        <v>57</v>
      </c>
      <c r="D136" s="155" t="s">
        <v>15</v>
      </c>
    </row>
    <row r="137" spans="1:4" ht="12">
      <c r="A137" s="244" t="s">
        <v>1</v>
      </c>
      <c r="B137" s="57" t="s">
        <v>35</v>
      </c>
      <c r="C137" s="60">
        <f>'SERVENTE '!C$137</f>
        <v>0.005</v>
      </c>
      <c r="D137" s="91">
        <f>C$159*C137</f>
        <v>12.793419019333333</v>
      </c>
    </row>
    <row r="138" spans="1:4" ht="12">
      <c r="A138" s="244" t="s">
        <v>3</v>
      </c>
      <c r="B138" s="57" t="s">
        <v>88</v>
      </c>
      <c r="C138" s="60">
        <f>'SERVENTE '!C$138</f>
        <v>0.00506169</v>
      </c>
      <c r="D138" s="91">
        <f>(C$159+D137)*C138</f>
        <v>13.016020544309836</v>
      </c>
    </row>
    <row r="139" spans="1:4" ht="12">
      <c r="A139" s="244" t="s">
        <v>5</v>
      </c>
      <c r="B139" s="57" t="s">
        <v>89</v>
      </c>
      <c r="C139" s="59" t="s">
        <v>97</v>
      </c>
      <c r="D139" s="114">
        <v>0</v>
      </c>
    </row>
    <row r="140" spans="1:4" ht="12">
      <c r="A140" s="244"/>
      <c r="B140" s="57" t="s">
        <v>122</v>
      </c>
      <c r="C140" s="60">
        <v>0.0165</v>
      </c>
      <c r="D140" s="72">
        <f>((C159+D137+D138)/C148)*C140</f>
        <v>49.73077378029168</v>
      </c>
    </row>
    <row r="141" spans="1:4" ht="12">
      <c r="A141" s="244"/>
      <c r="B141" s="57" t="s">
        <v>123</v>
      </c>
      <c r="C141" s="60">
        <v>0.076</v>
      </c>
      <c r="D141" s="72">
        <f>((C159+D137+D138)/C148)*C141</f>
        <v>229.06295801831314</v>
      </c>
    </row>
    <row r="142" spans="1:4" ht="12">
      <c r="A142" s="244"/>
      <c r="B142" s="57" t="s">
        <v>90</v>
      </c>
      <c r="C142" s="59">
        <v>0</v>
      </c>
      <c r="D142" s="114">
        <v>0</v>
      </c>
    </row>
    <row r="143" spans="1:4" ht="12">
      <c r="A143" s="59"/>
      <c r="B143" s="57" t="s">
        <v>124</v>
      </c>
      <c r="C143" s="60">
        <v>0.05</v>
      </c>
      <c r="D143" s="72">
        <f>((C159+D137+D138)/C148)*C143</f>
        <v>150.69931448573234</v>
      </c>
    </row>
    <row r="144" spans="1:5" ht="12">
      <c r="A144" s="244"/>
      <c r="B144" s="90" t="s">
        <v>102</v>
      </c>
      <c r="C144" s="84">
        <f>SUM(C140:C143)</f>
        <v>0.14250000000000002</v>
      </c>
      <c r="D144" s="114">
        <v>0</v>
      </c>
      <c r="E144" s="44"/>
    </row>
    <row r="145" spans="1:5" ht="12" customHeight="1">
      <c r="A145" s="288" t="s">
        <v>103</v>
      </c>
      <c r="B145" s="289"/>
      <c r="C145" s="290"/>
      <c r="D145" s="115">
        <f>(D137+D138+D140+D141+D143)</f>
        <v>455.3024858479803</v>
      </c>
      <c r="E145" s="44"/>
    </row>
    <row r="146" spans="1:8" ht="12">
      <c r="A146" s="287" t="s">
        <v>100</v>
      </c>
      <c r="B146" s="287"/>
      <c r="C146" s="287"/>
      <c r="D146" s="73"/>
      <c r="E146" s="74"/>
      <c r="F146" s="74"/>
      <c r="G146" s="44"/>
      <c r="H146" s="49"/>
    </row>
    <row r="147" spans="1:8" ht="12.75" thickBot="1">
      <c r="A147" s="291" t="s">
        <v>101</v>
      </c>
      <c r="B147" s="291"/>
      <c r="C147" s="291"/>
      <c r="D147" s="85"/>
      <c r="E147" s="74"/>
      <c r="F147" s="74"/>
      <c r="G147" s="44"/>
      <c r="H147" s="49"/>
    </row>
    <row r="148" spans="1:9" s="43" customFormat="1" ht="12.75" thickBot="1">
      <c r="A148" s="292" t="s">
        <v>125</v>
      </c>
      <c r="B148" s="293"/>
      <c r="C148" s="116">
        <v>0.8575</v>
      </c>
      <c r="D148" s="86"/>
      <c r="E148" s="87"/>
      <c r="F148" s="87"/>
      <c r="G148" s="88"/>
      <c r="H148" s="49"/>
      <c r="I148" s="2"/>
    </row>
    <row r="149" spans="6:8" ht="12">
      <c r="F149" s="50"/>
      <c r="G149" s="49"/>
      <c r="H149" s="49"/>
    </row>
    <row r="150" spans="6:8" ht="12">
      <c r="F150" s="50"/>
      <c r="G150" s="49"/>
      <c r="H150" s="49"/>
    </row>
    <row r="151" spans="1:8" ht="12">
      <c r="A151" s="281" t="s">
        <v>91</v>
      </c>
      <c r="B151" s="281"/>
      <c r="C151" s="281"/>
      <c r="D151" s="70"/>
      <c r="F151" s="50"/>
      <c r="G151" s="49"/>
      <c r="H151" s="49"/>
    </row>
    <row r="152" spans="6:8" ht="12">
      <c r="F152" s="50"/>
      <c r="G152" s="49"/>
      <c r="H152" s="49"/>
    </row>
    <row r="153" spans="1:8" ht="12">
      <c r="A153" s="59"/>
      <c r="B153" s="155" t="s">
        <v>92</v>
      </c>
      <c r="C153" s="155" t="s">
        <v>15</v>
      </c>
      <c r="F153" s="50"/>
      <c r="G153" s="49"/>
      <c r="H153" s="49"/>
    </row>
    <row r="154" spans="1:8" ht="12">
      <c r="A154" s="244" t="s">
        <v>1</v>
      </c>
      <c r="B154" s="57" t="s">
        <v>36</v>
      </c>
      <c r="C154" s="67">
        <f>C43</f>
        <v>1246</v>
      </c>
      <c r="F154" s="50"/>
      <c r="G154" s="49"/>
      <c r="H154" s="49"/>
    </row>
    <row r="155" spans="1:8" ht="12">
      <c r="A155" s="244" t="s">
        <v>3</v>
      </c>
      <c r="B155" s="57" t="s">
        <v>93</v>
      </c>
      <c r="C155" s="72">
        <f>C85</f>
        <v>1218.8358</v>
      </c>
      <c r="F155" s="50"/>
      <c r="G155" s="49"/>
      <c r="H155" s="49"/>
    </row>
    <row r="156" spans="1:8" ht="12">
      <c r="A156" s="244" t="s">
        <v>5</v>
      </c>
      <c r="B156" s="57" t="s">
        <v>71</v>
      </c>
      <c r="C156" s="67">
        <f>D96</f>
        <v>39.5333372</v>
      </c>
      <c r="F156" s="50"/>
      <c r="G156" s="49"/>
      <c r="H156" s="49"/>
    </row>
    <row r="157" spans="1:8" ht="12">
      <c r="A157" s="244" t="s">
        <v>7</v>
      </c>
      <c r="B157" s="57" t="s">
        <v>77</v>
      </c>
      <c r="C157" s="89">
        <f>C122</f>
        <v>31.773</v>
      </c>
      <c r="F157" s="50"/>
      <c r="G157" s="49"/>
      <c r="H157" s="49"/>
    </row>
    <row r="158" spans="1:8" ht="12">
      <c r="A158" s="244" t="s">
        <v>19</v>
      </c>
      <c r="B158" s="57" t="s">
        <v>94</v>
      </c>
      <c r="C158" s="67">
        <f>C131</f>
        <v>22.541666666666664</v>
      </c>
      <c r="F158" s="50"/>
      <c r="G158" s="49"/>
      <c r="H158" s="49"/>
    </row>
    <row r="159" spans="1:8" ht="12">
      <c r="A159" s="282" t="s">
        <v>95</v>
      </c>
      <c r="B159" s="282"/>
      <c r="C159" s="115">
        <f>SUM(C154:C158)</f>
        <v>2558.6838038666665</v>
      </c>
      <c r="F159" s="50"/>
      <c r="G159" s="49"/>
      <c r="H159" s="49"/>
    </row>
    <row r="160" spans="1:8" ht="12">
      <c r="A160" s="244" t="s">
        <v>20</v>
      </c>
      <c r="B160" s="57" t="s">
        <v>96</v>
      </c>
      <c r="C160" s="117">
        <f>D145</f>
        <v>455.3024858479803</v>
      </c>
      <c r="F160" s="50"/>
      <c r="G160" s="49"/>
      <c r="H160" s="49"/>
    </row>
    <row r="161" spans="1:8" ht="12">
      <c r="A161" s="282" t="s">
        <v>104</v>
      </c>
      <c r="B161" s="282"/>
      <c r="C161" s="92">
        <f>C159+C160</f>
        <v>3013.986289714647</v>
      </c>
      <c r="D161" s="45"/>
      <c r="F161" s="50"/>
      <c r="G161" s="49"/>
      <c r="H161" s="49"/>
    </row>
    <row r="162" spans="6:8" ht="12">
      <c r="F162" s="71"/>
      <c r="G162" s="49"/>
      <c r="H162" s="49"/>
    </row>
  </sheetData>
  <sheetProtection/>
  <mergeCells count="43">
    <mergeCell ref="A1:D1"/>
    <mergeCell ref="A3:D3"/>
    <mergeCell ref="A5:D5"/>
    <mergeCell ref="A7:B7"/>
    <mergeCell ref="A8:B8"/>
    <mergeCell ref="A9:B9"/>
    <mergeCell ref="A11:C11"/>
    <mergeCell ref="A17:C17"/>
    <mergeCell ref="A18:C18"/>
    <mergeCell ref="A24:C24"/>
    <mergeCell ref="A26:C26"/>
    <mergeCell ref="A32:C32"/>
    <mergeCell ref="A34:C34"/>
    <mergeCell ref="A43:B43"/>
    <mergeCell ref="A46:D46"/>
    <mergeCell ref="A48:D48"/>
    <mergeCell ref="A52:B52"/>
    <mergeCell ref="A55:D55"/>
    <mergeCell ref="A65:B65"/>
    <mergeCell ref="A68:C68"/>
    <mergeCell ref="A77:B77"/>
    <mergeCell ref="A80:C80"/>
    <mergeCell ref="A85:B85"/>
    <mergeCell ref="A87:D87"/>
    <mergeCell ref="A96:B96"/>
    <mergeCell ref="A99:D99"/>
    <mergeCell ref="A101:D101"/>
    <mergeCell ref="A109:B109"/>
    <mergeCell ref="A112:D112"/>
    <mergeCell ref="A115:C115"/>
    <mergeCell ref="A118:C118"/>
    <mergeCell ref="A122:B122"/>
    <mergeCell ref="A125:C125"/>
    <mergeCell ref="A131:B131"/>
    <mergeCell ref="A132:C132"/>
    <mergeCell ref="A134:D134"/>
    <mergeCell ref="A161:B161"/>
    <mergeCell ref="A145:C145"/>
    <mergeCell ref="A146:C146"/>
    <mergeCell ref="A147:C147"/>
    <mergeCell ref="A148:B148"/>
    <mergeCell ref="A151:C151"/>
    <mergeCell ref="A159:B159"/>
  </mergeCells>
  <printOptions/>
  <pageMargins left="0.7086614173228347" right="0.11811023622047245" top="0.3937007874015748" bottom="0.3937007874015748" header="0.31496062992125984" footer="0.31496062992125984"/>
  <pageSetup fitToHeight="0" horizontalDpi="600" verticalDpi="600" orientation="portrait" paperSize="9" scale="69" r:id="rId1"/>
  <rowBreaks count="1" manualBreakCount="1">
    <brk id="7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="80" zoomScaleSheetLayoutView="80" zoomScalePageLayoutView="0" workbookViewId="0" topLeftCell="A121">
      <selection activeCell="D138" sqref="D138"/>
    </sheetView>
  </sheetViews>
  <sheetFormatPr defaultColWidth="9.140625" defaultRowHeight="15"/>
  <cols>
    <col min="1" max="1" width="25.140625" style="247" customWidth="1"/>
    <col min="2" max="2" width="58.28125" style="2" customWidth="1"/>
    <col min="3" max="3" width="23.57421875" style="2" customWidth="1"/>
    <col min="4" max="4" width="16.28125" style="2" bestFit="1" customWidth="1"/>
    <col min="5" max="5" width="13.28125" style="2" bestFit="1" customWidth="1"/>
    <col min="6" max="6" width="16.00390625" style="2" hidden="1" customWidth="1"/>
    <col min="7" max="7" width="11.28125" style="2" bestFit="1" customWidth="1"/>
    <col min="8" max="8" width="16.00390625" style="2" bestFit="1" customWidth="1"/>
    <col min="9" max="9" width="13.57421875" style="2" bestFit="1" customWidth="1"/>
    <col min="10" max="10" width="13.7109375" style="2" customWidth="1"/>
    <col min="11" max="16384" width="9.140625" style="2" customWidth="1"/>
  </cols>
  <sheetData>
    <row r="1" spans="1:4" ht="12">
      <c r="A1" s="311" t="s">
        <v>40</v>
      </c>
      <c r="B1" s="311"/>
      <c r="C1" s="311"/>
      <c r="D1" s="311"/>
    </row>
    <row r="2" spans="1:4" ht="12.75" thickBot="1">
      <c r="A2" s="3"/>
      <c r="B2" s="3"/>
      <c r="C2" s="3"/>
      <c r="D2" s="1"/>
    </row>
    <row r="3" spans="1:4" ht="12.75" thickBot="1">
      <c r="A3" s="312" t="s">
        <v>107</v>
      </c>
      <c r="B3" s="313"/>
      <c r="C3" s="313"/>
      <c r="D3" s="314"/>
    </row>
    <row r="4" spans="1:4" ht="12.75" thickBot="1">
      <c r="A4" s="5"/>
      <c r="B4" s="5"/>
      <c r="C4" s="5"/>
      <c r="D4" s="4"/>
    </row>
    <row r="5" spans="1:4" ht="12.75" thickBot="1">
      <c r="A5" s="312" t="str">
        <f>C27</f>
        <v>RECEPCIONISTA </v>
      </c>
      <c r="B5" s="313"/>
      <c r="C5" s="313"/>
      <c r="D5" s="314"/>
    </row>
    <row r="6" spans="1:4" ht="12">
      <c r="A6" s="7"/>
      <c r="B6" s="6"/>
      <c r="C6" s="7"/>
      <c r="D6" s="6"/>
    </row>
    <row r="7" spans="1:4" ht="12">
      <c r="A7" s="315" t="s">
        <v>145</v>
      </c>
      <c r="B7" s="316"/>
      <c r="C7" s="8"/>
      <c r="D7" s="6"/>
    </row>
    <row r="8" spans="1:4" ht="12">
      <c r="A8" s="315" t="s">
        <v>147</v>
      </c>
      <c r="B8" s="316"/>
      <c r="C8" s="9"/>
      <c r="D8" s="10"/>
    </row>
    <row r="9" spans="1:4" ht="12">
      <c r="A9" s="315" t="s">
        <v>144</v>
      </c>
      <c r="B9" s="316"/>
      <c r="C9" s="11"/>
      <c r="D9" s="10"/>
    </row>
    <row r="10" spans="1:3" ht="12">
      <c r="A10" s="246"/>
      <c r="B10" s="12"/>
      <c r="C10" s="13"/>
    </row>
    <row r="11" spans="1:3" ht="12">
      <c r="A11" s="317" t="s">
        <v>0</v>
      </c>
      <c r="B11" s="317"/>
      <c r="C11" s="317"/>
    </row>
    <row r="12" spans="1:3" ht="12">
      <c r="A12" s="14" t="s">
        <v>1</v>
      </c>
      <c r="B12" s="15" t="s">
        <v>2</v>
      </c>
      <c r="C12" s="41">
        <v>44679</v>
      </c>
    </row>
    <row r="13" spans="1:3" ht="12">
      <c r="A13" s="14" t="s">
        <v>3</v>
      </c>
      <c r="B13" s="15" t="s">
        <v>4</v>
      </c>
      <c r="C13" s="104" t="s">
        <v>118</v>
      </c>
    </row>
    <row r="14" spans="1:3" ht="12">
      <c r="A14" s="14" t="s">
        <v>5</v>
      </c>
      <c r="B14" s="15" t="s">
        <v>6</v>
      </c>
      <c r="C14" s="17" t="s">
        <v>374</v>
      </c>
    </row>
    <row r="15" spans="1:3" ht="12">
      <c r="A15" s="14" t="s">
        <v>7</v>
      </c>
      <c r="B15" s="15" t="s">
        <v>8</v>
      </c>
      <c r="C15" s="16">
        <v>12</v>
      </c>
    </row>
    <row r="16" spans="1:3" ht="12">
      <c r="A16" s="18"/>
      <c r="B16" s="19"/>
      <c r="C16" s="18"/>
    </row>
    <row r="17" spans="1:3" ht="12">
      <c r="A17" s="305"/>
      <c r="B17" s="305"/>
      <c r="C17" s="305"/>
    </row>
    <row r="18" spans="1:3" ht="12">
      <c r="A18" s="305" t="s">
        <v>41</v>
      </c>
      <c r="B18" s="305"/>
      <c r="C18" s="305"/>
    </row>
    <row r="19" spans="1:3" ht="36">
      <c r="A19" s="101" t="s">
        <v>42</v>
      </c>
      <c r="B19" s="101" t="s">
        <v>43</v>
      </c>
      <c r="C19" s="102" t="s">
        <v>44</v>
      </c>
    </row>
    <row r="20" spans="1:3" ht="12">
      <c r="A20" s="119" t="str">
        <f>C27</f>
        <v>RECEPCIONISTA </v>
      </c>
      <c r="B20" s="94" t="s">
        <v>105</v>
      </c>
      <c r="C20" s="95">
        <v>1</v>
      </c>
    </row>
    <row r="21" spans="1:3" ht="12">
      <c r="A21" s="99"/>
      <c r="B21" s="21"/>
      <c r="C21" s="29"/>
    </row>
    <row r="22" spans="1:3" ht="12">
      <c r="A22" s="99"/>
      <c r="B22" s="20"/>
      <c r="C22" s="98"/>
    </row>
    <row r="23" spans="1:3" ht="12">
      <c r="A23" s="99"/>
      <c r="B23" s="20"/>
      <c r="C23" s="23"/>
    </row>
    <row r="24" spans="1:3" ht="12">
      <c r="A24" s="306"/>
      <c r="B24" s="306"/>
      <c r="C24" s="306"/>
    </row>
    <row r="25" spans="1:3" ht="12">
      <c r="A25" s="18"/>
      <c r="B25" s="97"/>
      <c r="C25" s="97"/>
    </row>
    <row r="26" spans="1:3" ht="12">
      <c r="A26" s="307" t="s">
        <v>9</v>
      </c>
      <c r="B26" s="307"/>
      <c r="C26" s="307"/>
    </row>
    <row r="27" spans="1:3" ht="12">
      <c r="A27" s="99">
        <v>1</v>
      </c>
      <c r="B27" s="20" t="s">
        <v>10</v>
      </c>
      <c r="C27" s="98" t="s">
        <v>161</v>
      </c>
    </row>
    <row r="28" spans="1:3" ht="12">
      <c r="A28" s="99">
        <v>2</v>
      </c>
      <c r="B28" s="20" t="s">
        <v>45</v>
      </c>
      <c r="C28" s="61" t="s">
        <v>211</v>
      </c>
    </row>
    <row r="29" spans="1:4" ht="12">
      <c r="A29" s="99">
        <v>3</v>
      </c>
      <c r="B29" s="147" t="s">
        <v>139</v>
      </c>
      <c r="C29" s="150">
        <v>1390.62</v>
      </c>
      <c r="D29" s="25"/>
    </row>
    <row r="30" spans="1:4" ht="12">
      <c r="A30" s="99">
        <v>4</v>
      </c>
      <c r="B30" s="20" t="s">
        <v>11</v>
      </c>
      <c r="C30" s="66" t="str">
        <f>C27</f>
        <v>RECEPCIONISTA </v>
      </c>
      <c r="D30" s="25"/>
    </row>
    <row r="31" spans="1:4" ht="12">
      <c r="A31" s="99">
        <v>5</v>
      </c>
      <c r="B31" s="20" t="s">
        <v>12</v>
      </c>
      <c r="C31" s="55">
        <v>43466</v>
      </c>
      <c r="D31" s="28"/>
    </row>
    <row r="32" spans="1:4" ht="12">
      <c r="A32" s="308"/>
      <c r="B32" s="308"/>
      <c r="C32" s="308"/>
      <c r="D32" s="28"/>
    </row>
    <row r="33" spans="1:4" ht="12">
      <c r="A33" s="18"/>
      <c r="B33" s="24"/>
      <c r="C33" s="18"/>
      <c r="D33" s="25"/>
    </row>
    <row r="34" spans="1:4" ht="12">
      <c r="A34" s="309" t="s">
        <v>13</v>
      </c>
      <c r="B34" s="310"/>
      <c r="C34" s="310"/>
      <c r="D34" s="25"/>
    </row>
    <row r="35" spans="1:4" ht="12">
      <c r="A35" s="98">
        <v>1</v>
      </c>
      <c r="B35" s="98" t="s">
        <v>14</v>
      </c>
      <c r="C35" s="98" t="s">
        <v>15</v>
      </c>
      <c r="D35" s="25"/>
    </row>
    <row r="36" spans="1:4" ht="12">
      <c r="A36" s="46" t="s">
        <v>1</v>
      </c>
      <c r="B36" s="21" t="s">
        <v>16</v>
      </c>
      <c r="C36" s="26">
        <f>C29</f>
        <v>1390.62</v>
      </c>
      <c r="D36" s="25"/>
    </row>
    <row r="37" spans="1:4" ht="12">
      <c r="A37" s="98" t="s">
        <v>3</v>
      </c>
      <c r="B37" s="118" t="s">
        <v>138</v>
      </c>
      <c r="C37" s="145"/>
      <c r="D37" s="25"/>
    </row>
    <row r="38" spans="1:4" ht="12">
      <c r="A38" s="46" t="s">
        <v>5</v>
      </c>
      <c r="B38" s="27" t="s">
        <v>17</v>
      </c>
      <c r="C38" s="29"/>
      <c r="D38" s="25"/>
    </row>
    <row r="39" spans="1:4" ht="12">
      <c r="A39" s="46" t="s">
        <v>7</v>
      </c>
      <c r="B39" s="21" t="s">
        <v>18</v>
      </c>
      <c r="C39" s="22">
        <v>0</v>
      </c>
      <c r="D39" s="25"/>
    </row>
    <row r="40" spans="1:4" ht="12">
      <c r="A40" s="46" t="s">
        <v>19</v>
      </c>
      <c r="B40" s="21" t="s">
        <v>46</v>
      </c>
      <c r="C40" s="22">
        <v>0</v>
      </c>
      <c r="D40" s="31"/>
    </row>
    <row r="41" spans="1:4" ht="12">
      <c r="A41" s="46" t="s">
        <v>20</v>
      </c>
      <c r="B41" s="21" t="s">
        <v>47</v>
      </c>
      <c r="C41" s="22">
        <v>0</v>
      </c>
      <c r="D41" s="31"/>
    </row>
    <row r="42" spans="1:3" ht="12">
      <c r="A42" s="46" t="s">
        <v>21</v>
      </c>
      <c r="B42" s="21" t="s">
        <v>38</v>
      </c>
      <c r="C42" s="22"/>
    </row>
    <row r="43" spans="1:4" ht="12">
      <c r="A43" s="301" t="s">
        <v>23</v>
      </c>
      <c r="B43" s="301"/>
      <c r="C43" s="105">
        <f>SUM(C36:C42)</f>
        <v>1390.62</v>
      </c>
      <c r="D43" s="56"/>
    </row>
    <row r="44" spans="1:4" ht="12">
      <c r="A44" s="13"/>
      <c r="B44" s="30"/>
      <c r="C44" s="13"/>
      <c r="D44" s="56"/>
    </row>
    <row r="45" spans="1:4" ht="12">
      <c r="A45" s="13"/>
      <c r="B45" s="30"/>
      <c r="C45" s="13"/>
      <c r="D45" s="56"/>
    </row>
    <row r="46" spans="1:4" ht="12">
      <c r="A46" s="302" t="s">
        <v>48</v>
      </c>
      <c r="B46" s="302"/>
      <c r="C46" s="302"/>
      <c r="D46" s="302"/>
    </row>
    <row r="47" spans="1:4" ht="12">
      <c r="A47" s="38"/>
      <c r="B47" s="65"/>
      <c r="C47" s="65"/>
      <c r="D47" s="56"/>
    </row>
    <row r="48" spans="1:4" ht="12">
      <c r="A48" s="303" t="s">
        <v>49</v>
      </c>
      <c r="B48" s="303"/>
      <c r="C48" s="303"/>
      <c r="D48" s="303"/>
    </row>
    <row r="49" spans="1:4" s="49" customFormat="1" ht="12">
      <c r="A49" s="99" t="s">
        <v>50</v>
      </c>
      <c r="B49" s="99" t="s">
        <v>51</v>
      </c>
      <c r="C49" s="155" t="s">
        <v>57</v>
      </c>
      <c r="D49" s="99" t="s">
        <v>15</v>
      </c>
    </row>
    <row r="50" spans="1:4" s="49" customFormat="1" ht="12">
      <c r="A50" s="99" t="s">
        <v>1</v>
      </c>
      <c r="B50" s="57" t="s">
        <v>37</v>
      </c>
      <c r="C50" s="79">
        <v>0.0833</v>
      </c>
      <c r="D50" s="75">
        <f>C50*$C$43</f>
        <v>115.83864599999998</v>
      </c>
    </row>
    <row r="51" spans="1:4" s="49" customFormat="1" ht="12">
      <c r="A51" s="99" t="s">
        <v>3</v>
      </c>
      <c r="B51" s="57" t="s">
        <v>52</v>
      </c>
      <c r="C51" s="79">
        <v>0.121</v>
      </c>
      <c r="D51" s="75">
        <f>C51*$C$43</f>
        <v>168.26502</v>
      </c>
    </row>
    <row r="52" spans="1:4" s="49" customFormat="1" ht="12">
      <c r="A52" s="304" t="s">
        <v>53</v>
      </c>
      <c r="B52" s="304"/>
      <c r="C52" s="79">
        <f>SUM(C50:C51)</f>
        <v>0.20429999999999998</v>
      </c>
      <c r="D52" s="106">
        <f>SUM(D50:D51)</f>
        <v>284.103666</v>
      </c>
    </row>
    <row r="53" spans="1:4" s="49" customFormat="1" ht="12">
      <c r="A53" s="53"/>
      <c r="B53" s="53"/>
      <c r="C53" s="53"/>
      <c r="D53" s="56"/>
    </row>
    <row r="54" spans="1:4" s="49" customFormat="1" ht="12">
      <c r="A54" s="53"/>
      <c r="B54" s="53"/>
      <c r="C54" s="53"/>
      <c r="D54" s="56"/>
    </row>
    <row r="55" spans="1:4" s="49" customFormat="1" ht="12">
      <c r="A55" s="299" t="s">
        <v>54</v>
      </c>
      <c r="B55" s="299"/>
      <c r="C55" s="299"/>
      <c r="D55" s="299"/>
    </row>
    <row r="56" spans="1:4" s="49" customFormat="1" ht="12">
      <c r="A56" s="244" t="s">
        <v>55</v>
      </c>
      <c r="B56" s="58" t="s">
        <v>56</v>
      </c>
      <c r="C56" s="155" t="s">
        <v>57</v>
      </c>
      <c r="D56" s="155" t="s">
        <v>15</v>
      </c>
    </row>
    <row r="57" spans="1:4" s="49" customFormat="1" ht="12">
      <c r="A57" s="59" t="s">
        <v>1</v>
      </c>
      <c r="B57" s="57" t="s">
        <v>58</v>
      </c>
      <c r="C57" s="60">
        <v>0.2</v>
      </c>
      <c r="D57" s="76">
        <f>C57*$C$43</f>
        <v>278.12399999999997</v>
      </c>
    </row>
    <row r="58" spans="1:4" s="49" customFormat="1" ht="12">
      <c r="A58" s="59" t="s">
        <v>3</v>
      </c>
      <c r="B58" s="57" t="s">
        <v>59</v>
      </c>
      <c r="C58" s="60">
        <v>0.025</v>
      </c>
      <c r="D58" s="76">
        <f aca="true" t="shared" si="0" ref="D58:D64">C58*$C$43</f>
        <v>34.765499999999996</v>
      </c>
    </row>
    <row r="59" spans="1:4" s="49" customFormat="1" ht="12">
      <c r="A59" s="59" t="s">
        <v>5</v>
      </c>
      <c r="B59" s="57" t="s">
        <v>60</v>
      </c>
      <c r="C59" s="107">
        <f>'SERVENTE '!C58</f>
        <v>0.015</v>
      </c>
      <c r="D59" s="76">
        <f>C59*$C$43</f>
        <v>20.859299999999998</v>
      </c>
    </row>
    <row r="60" spans="1:4" s="49" customFormat="1" ht="12">
      <c r="A60" s="59" t="s">
        <v>7</v>
      </c>
      <c r="B60" s="57" t="s">
        <v>61</v>
      </c>
      <c r="C60" s="60">
        <v>0.015</v>
      </c>
      <c r="D60" s="76">
        <f t="shared" si="0"/>
        <v>20.859299999999998</v>
      </c>
    </row>
    <row r="61" spans="1:4" s="49" customFormat="1" ht="12">
      <c r="A61" s="59" t="s">
        <v>19</v>
      </c>
      <c r="B61" s="57" t="s">
        <v>62</v>
      </c>
      <c r="C61" s="60">
        <v>0.01</v>
      </c>
      <c r="D61" s="76">
        <f t="shared" si="0"/>
        <v>13.906199999999998</v>
      </c>
    </row>
    <row r="62" spans="1:4" s="49" customFormat="1" ht="12">
      <c r="A62" s="59" t="s">
        <v>20</v>
      </c>
      <c r="B62" s="57" t="s">
        <v>63</v>
      </c>
      <c r="C62" s="60">
        <v>0.006</v>
      </c>
      <c r="D62" s="76">
        <f t="shared" si="0"/>
        <v>8.34372</v>
      </c>
    </row>
    <row r="63" spans="1:4" s="49" customFormat="1" ht="12">
      <c r="A63" s="59" t="s">
        <v>21</v>
      </c>
      <c r="B63" s="57" t="s">
        <v>64</v>
      </c>
      <c r="C63" s="60">
        <v>0.002</v>
      </c>
      <c r="D63" s="76">
        <f t="shared" si="0"/>
        <v>2.78124</v>
      </c>
    </row>
    <row r="64" spans="1:4" s="49" customFormat="1" ht="12">
      <c r="A64" s="59" t="s">
        <v>22</v>
      </c>
      <c r="B64" s="57" t="s">
        <v>65</v>
      </c>
      <c r="C64" s="60">
        <v>0.08</v>
      </c>
      <c r="D64" s="76">
        <f t="shared" si="0"/>
        <v>111.24959999999999</v>
      </c>
    </row>
    <row r="65" spans="1:4" s="49" customFormat="1" ht="12">
      <c r="A65" s="282" t="s">
        <v>31</v>
      </c>
      <c r="B65" s="282"/>
      <c r="C65" s="60">
        <f>SUM(C57:C64)</f>
        <v>0.35300000000000004</v>
      </c>
      <c r="D65" s="108">
        <f>SUM(D57:D64)</f>
        <v>490.88886</v>
      </c>
    </row>
    <row r="66" spans="1:4" s="49" customFormat="1" ht="12">
      <c r="A66" s="53"/>
      <c r="B66" s="53"/>
      <c r="C66" s="53"/>
      <c r="D66" s="56"/>
    </row>
    <row r="67" spans="1:4" s="49" customFormat="1" ht="12">
      <c r="A67" s="53"/>
      <c r="B67" s="53"/>
      <c r="C67" s="53"/>
      <c r="D67" s="56"/>
    </row>
    <row r="68" spans="1:4" s="49" customFormat="1" ht="12">
      <c r="A68" s="299" t="s">
        <v>66</v>
      </c>
      <c r="B68" s="299"/>
      <c r="C68" s="299"/>
      <c r="D68" s="56"/>
    </row>
    <row r="69" spans="1:4" ht="12">
      <c r="A69" s="98" t="s">
        <v>67</v>
      </c>
      <c r="B69" s="98" t="s">
        <v>24</v>
      </c>
      <c r="C69" s="98" t="s">
        <v>15</v>
      </c>
      <c r="D69" s="56"/>
    </row>
    <row r="70" spans="1:4" ht="12">
      <c r="A70" s="46" t="s">
        <v>1</v>
      </c>
      <c r="B70" s="57" t="s">
        <v>149</v>
      </c>
      <c r="C70" s="40">
        <f>(3.8*2*21)-(6%*C29)</f>
        <v>76.1628</v>
      </c>
      <c r="D70" s="56"/>
    </row>
    <row r="71" spans="1:5" ht="12">
      <c r="A71" s="98" t="s">
        <v>3</v>
      </c>
      <c r="B71" s="57" t="s">
        <v>376</v>
      </c>
      <c r="C71" s="47">
        <f>(15*22)-(15*22*10%)</f>
        <v>297</v>
      </c>
      <c r="D71" s="120"/>
      <c r="E71" s="45"/>
    </row>
    <row r="72" spans="1:5" ht="12">
      <c r="A72" s="129" t="s">
        <v>5</v>
      </c>
      <c r="B72" s="57" t="s">
        <v>121</v>
      </c>
      <c r="C72" s="29">
        <v>10</v>
      </c>
      <c r="D72" s="25"/>
      <c r="E72" s="45"/>
    </row>
    <row r="73" spans="1:5" ht="12">
      <c r="A73" s="46" t="s">
        <v>7</v>
      </c>
      <c r="B73" s="57" t="s">
        <v>120</v>
      </c>
      <c r="C73" s="29">
        <v>10</v>
      </c>
      <c r="D73" s="25"/>
      <c r="E73" s="45"/>
    </row>
    <row r="74" spans="1:5" ht="12">
      <c r="A74" s="46" t="s">
        <v>68</v>
      </c>
      <c r="B74" s="57" t="s">
        <v>108</v>
      </c>
      <c r="C74" s="29">
        <v>0</v>
      </c>
      <c r="D74" s="25"/>
      <c r="E74" s="45"/>
    </row>
    <row r="75" spans="1:5" ht="12">
      <c r="A75" s="46" t="s">
        <v>20</v>
      </c>
      <c r="B75" s="51" t="s">
        <v>378</v>
      </c>
      <c r="C75" s="22">
        <v>15</v>
      </c>
      <c r="D75" s="25"/>
      <c r="E75" s="45"/>
    </row>
    <row r="76" spans="1:4" ht="12">
      <c r="A76" s="52" t="s">
        <v>21</v>
      </c>
      <c r="B76" s="51" t="s">
        <v>119</v>
      </c>
      <c r="C76" s="22">
        <v>100</v>
      </c>
      <c r="D76" s="25"/>
    </row>
    <row r="77" spans="1:4" ht="12">
      <c r="A77" s="286" t="s">
        <v>25</v>
      </c>
      <c r="B77" s="286" t="s">
        <v>26</v>
      </c>
      <c r="C77" s="109">
        <f>SUM(C70:C76)</f>
        <v>508.1628</v>
      </c>
      <c r="D77" s="35"/>
    </row>
    <row r="78" spans="1:4" ht="12">
      <c r="A78" s="13"/>
      <c r="B78" s="30"/>
      <c r="C78" s="13"/>
      <c r="D78" s="34"/>
    </row>
    <row r="79" spans="1:4" ht="12">
      <c r="A79" s="13"/>
      <c r="B79" s="30"/>
      <c r="C79" s="13"/>
      <c r="D79" s="34"/>
    </row>
    <row r="80" spans="1:4" ht="12">
      <c r="A80" s="300" t="s">
        <v>69</v>
      </c>
      <c r="B80" s="300"/>
      <c r="C80" s="300"/>
      <c r="D80" s="34"/>
    </row>
    <row r="81" spans="1:4" ht="12">
      <c r="A81" s="244">
        <v>2</v>
      </c>
      <c r="B81" s="58" t="s">
        <v>70</v>
      </c>
      <c r="C81" s="155" t="s">
        <v>15</v>
      </c>
      <c r="D81" s="34"/>
    </row>
    <row r="82" spans="1:4" ht="12">
      <c r="A82" s="244" t="s">
        <v>50</v>
      </c>
      <c r="B82" s="57" t="s">
        <v>51</v>
      </c>
      <c r="C82" s="77">
        <f>D52</f>
        <v>284.103666</v>
      </c>
      <c r="D82" s="34"/>
    </row>
    <row r="83" spans="1:4" ht="12">
      <c r="A83" s="244" t="s">
        <v>55</v>
      </c>
      <c r="B83" s="57" t="s">
        <v>56</v>
      </c>
      <c r="C83" s="77">
        <f>D65</f>
        <v>490.88886</v>
      </c>
      <c r="D83" s="34"/>
    </row>
    <row r="84" spans="1:4" ht="12">
      <c r="A84" s="244" t="s">
        <v>67</v>
      </c>
      <c r="B84" s="57" t="s">
        <v>24</v>
      </c>
      <c r="C84" s="67">
        <f>C77</f>
        <v>508.1628</v>
      </c>
      <c r="D84" s="34"/>
    </row>
    <row r="85" spans="1:4" ht="12">
      <c r="A85" s="282" t="s">
        <v>31</v>
      </c>
      <c r="B85" s="282"/>
      <c r="C85" s="110">
        <f>SUM(C82:C84)</f>
        <v>1283.155326</v>
      </c>
      <c r="D85" s="34"/>
    </row>
    <row r="86" spans="1:4" ht="12.75" thickBot="1">
      <c r="A86" s="13"/>
      <c r="B86" s="30"/>
      <c r="C86" s="13"/>
      <c r="D86" s="34"/>
    </row>
    <row r="87" spans="1:4" ht="12.75" thickBot="1">
      <c r="A87" s="294" t="s">
        <v>71</v>
      </c>
      <c r="B87" s="295"/>
      <c r="C87" s="295"/>
      <c r="D87" s="296"/>
    </row>
    <row r="88" spans="1:4" ht="12">
      <c r="A88" s="62"/>
      <c r="B88" s="62"/>
      <c r="C88" s="62"/>
      <c r="D88" s="63"/>
    </row>
    <row r="89" spans="1:4" ht="12">
      <c r="A89" s="244">
        <v>3</v>
      </c>
      <c r="B89" s="58" t="s">
        <v>33</v>
      </c>
      <c r="C89" s="155" t="s">
        <v>57</v>
      </c>
      <c r="D89" s="155" t="s">
        <v>15</v>
      </c>
    </row>
    <row r="90" spans="1:4" ht="12">
      <c r="A90" s="244" t="s">
        <v>1</v>
      </c>
      <c r="B90" s="57" t="s">
        <v>72</v>
      </c>
      <c r="C90" s="42">
        <v>0.0042</v>
      </c>
      <c r="D90" s="64">
        <f aca="true" t="shared" si="1" ref="D90:D95">C90*$C$43</f>
        <v>5.840603999999999</v>
      </c>
    </row>
    <row r="91" spans="1:4" ht="12">
      <c r="A91" s="244" t="s">
        <v>3</v>
      </c>
      <c r="B91" s="57" t="s">
        <v>73</v>
      </c>
      <c r="C91" s="37">
        <f>C64*C90</f>
        <v>0.000336</v>
      </c>
      <c r="D91" s="64">
        <f t="shared" si="1"/>
        <v>0.46724831999999994</v>
      </c>
    </row>
    <row r="92" spans="1:4" ht="12">
      <c r="A92" s="244" t="s">
        <v>5</v>
      </c>
      <c r="B92" s="57" t="s">
        <v>74</v>
      </c>
      <c r="C92" s="39">
        <f>0.42%*(40%+10%)*8%</f>
        <v>0.000168</v>
      </c>
      <c r="D92" s="64">
        <f t="shared" si="1"/>
        <v>0.23362415999999997</v>
      </c>
    </row>
    <row r="93" spans="1:4" ht="12">
      <c r="A93" s="244" t="s">
        <v>7</v>
      </c>
      <c r="B93" s="57" t="s">
        <v>106</v>
      </c>
      <c r="C93" s="93">
        <v>0.0194</v>
      </c>
      <c r="D93" s="64">
        <f t="shared" si="1"/>
        <v>26.978028</v>
      </c>
    </row>
    <row r="94" spans="1:4" ht="24">
      <c r="A94" s="244" t="s">
        <v>19</v>
      </c>
      <c r="B94" s="57" t="s">
        <v>75</v>
      </c>
      <c r="C94" s="48">
        <f>(C93*C65)</f>
        <v>0.006848200000000001</v>
      </c>
      <c r="D94" s="64">
        <f t="shared" si="1"/>
        <v>9.523243884000001</v>
      </c>
    </row>
    <row r="95" spans="1:4" ht="12">
      <c r="A95" s="244" t="s">
        <v>20</v>
      </c>
      <c r="B95" s="57" t="s">
        <v>76</v>
      </c>
      <c r="C95" s="39">
        <f>1.94%*(40%+10%)*C64</f>
        <v>0.000776</v>
      </c>
      <c r="D95" s="64">
        <f t="shared" si="1"/>
        <v>1.07912112</v>
      </c>
    </row>
    <row r="96" spans="1:4" ht="12">
      <c r="A96" s="282" t="s">
        <v>31</v>
      </c>
      <c r="B96" s="282"/>
      <c r="C96" s="78"/>
      <c r="D96" s="111">
        <f>SUM(D90:D95)</f>
        <v>44.121869484</v>
      </c>
    </row>
    <row r="97" spans="1:4" ht="12">
      <c r="A97" s="62"/>
      <c r="B97" s="62"/>
      <c r="C97" s="62"/>
      <c r="D97" s="34"/>
    </row>
    <row r="98" spans="1:4" ht="12.75" thickBot="1">
      <c r="A98" s="62"/>
      <c r="B98" s="62"/>
      <c r="C98" s="62"/>
      <c r="D98" s="34"/>
    </row>
    <row r="99" spans="1:4" ht="12.75" thickBot="1">
      <c r="A99" s="294" t="s">
        <v>77</v>
      </c>
      <c r="B99" s="295"/>
      <c r="C99" s="295"/>
      <c r="D99" s="296"/>
    </row>
    <row r="100" spans="1:4" ht="12">
      <c r="A100" s="68"/>
      <c r="B100" s="68"/>
      <c r="C100" s="68"/>
      <c r="D100" s="68"/>
    </row>
    <row r="101" spans="1:4" ht="12">
      <c r="A101" s="297" t="s">
        <v>78</v>
      </c>
      <c r="B101" s="297"/>
      <c r="C101" s="297"/>
      <c r="D101" s="297"/>
    </row>
    <row r="102" spans="1:4" ht="12">
      <c r="A102" s="244" t="s">
        <v>29</v>
      </c>
      <c r="B102" s="58" t="s">
        <v>79</v>
      </c>
      <c r="C102" s="155" t="s">
        <v>57</v>
      </c>
      <c r="D102" s="155" t="s">
        <v>15</v>
      </c>
    </row>
    <row r="103" spans="1:4" ht="12">
      <c r="A103" s="244" t="s">
        <v>1</v>
      </c>
      <c r="B103" s="57" t="s">
        <v>80</v>
      </c>
      <c r="C103" s="79">
        <v>0.0109</v>
      </c>
      <c r="D103" s="81">
        <f aca="true" t="shared" si="2" ref="D103:D108">C103*$C$43</f>
        <v>15.157758</v>
      </c>
    </row>
    <row r="104" spans="1:4" ht="12">
      <c r="A104" s="244" t="s">
        <v>3</v>
      </c>
      <c r="B104" s="57" t="s">
        <v>79</v>
      </c>
      <c r="C104" s="79">
        <v>0.0082</v>
      </c>
      <c r="D104" s="81">
        <f t="shared" si="2"/>
        <v>11.403084</v>
      </c>
    </row>
    <row r="105" spans="1:4" ht="12">
      <c r="A105" s="244" t="s">
        <v>5</v>
      </c>
      <c r="B105" s="57" t="s">
        <v>81</v>
      </c>
      <c r="C105" s="79">
        <v>0</v>
      </c>
      <c r="D105" s="81">
        <f t="shared" si="2"/>
        <v>0</v>
      </c>
    </row>
    <row r="106" spans="1:4" ht="12">
      <c r="A106" s="244" t="s">
        <v>7</v>
      </c>
      <c r="B106" s="57" t="s">
        <v>39</v>
      </c>
      <c r="C106" s="79">
        <v>0.0003</v>
      </c>
      <c r="D106" s="81">
        <f t="shared" si="2"/>
        <v>0.41718599999999995</v>
      </c>
    </row>
    <row r="107" spans="1:4" ht="12">
      <c r="A107" s="244" t="s">
        <v>19</v>
      </c>
      <c r="B107" s="57" t="s">
        <v>32</v>
      </c>
      <c r="C107" s="79">
        <v>0.0061</v>
      </c>
      <c r="D107" s="81">
        <f t="shared" si="2"/>
        <v>8.482782</v>
      </c>
    </row>
    <row r="108" spans="1:4" ht="12">
      <c r="A108" s="244" t="s">
        <v>20</v>
      </c>
      <c r="B108" s="148" t="s">
        <v>140</v>
      </c>
      <c r="C108" s="79">
        <f>SUM(C103:C107)</f>
        <v>0.025500000000000002</v>
      </c>
      <c r="D108" s="81">
        <f t="shared" si="2"/>
        <v>35.46081</v>
      </c>
    </row>
    <row r="109" spans="1:4" ht="12">
      <c r="A109" s="282" t="s">
        <v>31</v>
      </c>
      <c r="B109" s="282"/>
      <c r="C109" s="80"/>
      <c r="D109" s="112">
        <f>SUM(D103:D108)</f>
        <v>70.92162</v>
      </c>
    </row>
    <row r="110" spans="1:4" ht="12">
      <c r="A110" s="62"/>
      <c r="B110" s="62"/>
      <c r="C110" s="62"/>
      <c r="D110" s="34"/>
    </row>
    <row r="111" spans="1:4" ht="12">
      <c r="A111" s="62"/>
      <c r="B111" s="62"/>
      <c r="C111" s="62"/>
      <c r="D111" s="34"/>
    </row>
    <row r="112" spans="1:4" ht="12">
      <c r="A112" s="297" t="s">
        <v>82</v>
      </c>
      <c r="B112" s="297"/>
      <c r="C112" s="297"/>
      <c r="D112" s="297"/>
    </row>
    <row r="113" spans="1:4" ht="12">
      <c r="A113" s="244" t="s">
        <v>30</v>
      </c>
      <c r="B113" s="58" t="s">
        <v>83</v>
      </c>
      <c r="C113" s="155" t="s">
        <v>57</v>
      </c>
      <c r="D113" s="155" t="s">
        <v>15</v>
      </c>
    </row>
    <row r="114" spans="1:4" ht="12">
      <c r="A114" s="244" t="s">
        <v>1</v>
      </c>
      <c r="B114" s="57" t="s">
        <v>84</v>
      </c>
      <c r="C114" s="82">
        <v>0</v>
      </c>
      <c r="D114" s="76">
        <f>C114*C43</f>
        <v>0</v>
      </c>
    </row>
    <row r="115" spans="1:4" ht="12">
      <c r="A115" s="288" t="s">
        <v>31</v>
      </c>
      <c r="B115" s="289"/>
      <c r="C115" s="290"/>
      <c r="D115" s="108">
        <f>D114</f>
        <v>0</v>
      </c>
    </row>
    <row r="116" spans="1:4" ht="12">
      <c r="A116" s="13"/>
      <c r="B116" s="30"/>
      <c r="C116" s="13"/>
      <c r="D116" s="34"/>
    </row>
    <row r="117" spans="1:4" ht="12">
      <c r="A117" s="13"/>
      <c r="B117" s="30"/>
      <c r="C117" s="13"/>
      <c r="D117" s="34"/>
    </row>
    <row r="118" spans="1:4" ht="15.75" customHeight="1">
      <c r="A118" s="298" t="s">
        <v>85</v>
      </c>
      <c r="B118" s="298"/>
      <c r="C118" s="298"/>
      <c r="D118" s="69"/>
    </row>
    <row r="119" spans="1:4" ht="12">
      <c r="A119" s="244">
        <v>4</v>
      </c>
      <c r="B119" s="58" t="s">
        <v>86</v>
      </c>
      <c r="C119" s="155" t="s">
        <v>15</v>
      </c>
      <c r="D119" s="34"/>
    </row>
    <row r="120" spans="1:4" ht="12">
      <c r="A120" s="59" t="s">
        <v>29</v>
      </c>
      <c r="B120" s="57" t="s">
        <v>79</v>
      </c>
      <c r="C120" s="83">
        <f>D109</f>
        <v>70.92162</v>
      </c>
      <c r="D120" s="34"/>
    </row>
    <row r="121" spans="1:4" ht="12">
      <c r="A121" s="59" t="s">
        <v>30</v>
      </c>
      <c r="B121" s="57" t="s">
        <v>83</v>
      </c>
      <c r="C121" s="76">
        <f>D115</f>
        <v>0</v>
      </c>
      <c r="D121" s="34"/>
    </row>
    <row r="122" spans="1:4" ht="12">
      <c r="A122" s="282" t="s">
        <v>31</v>
      </c>
      <c r="B122" s="282"/>
      <c r="C122" s="113">
        <f>SUM(C120:C121)</f>
        <v>70.92162</v>
      </c>
      <c r="D122" s="34"/>
    </row>
    <row r="123" spans="1:4" ht="12">
      <c r="A123" s="13"/>
      <c r="B123" s="30"/>
      <c r="C123" s="13"/>
      <c r="D123" s="34"/>
    </row>
    <row r="124" spans="1:4" ht="12.75" thickBot="1">
      <c r="A124" s="13"/>
      <c r="B124" s="30"/>
      <c r="C124" s="13"/>
      <c r="D124" s="34"/>
    </row>
    <row r="125" spans="1:4" ht="12.75" thickBot="1">
      <c r="A125" s="283" t="s">
        <v>87</v>
      </c>
      <c r="B125" s="284"/>
      <c r="C125" s="285"/>
      <c r="D125" s="34"/>
    </row>
    <row r="126" ht="12">
      <c r="D126" s="34"/>
    </row>
    <row r="127" spans="1:4" ht="12">
      <c r="A127" s="103">
        <v>5</v>
      </c>
      <c r="B127" s="103" t="s">
        <v>99</v>
      </c>
      <c r="C127" s="103" t="s">
        <v>15</v>
      </c>
      <c r="D127" s="30"/>
    </row>
    <row r="128" spans="1:4" ht="12">
      <c r="A128" s="14" t="s">
        <v>1</v>
      </c>
      <c r="B128" s="32" t="s">
        <v>27</v>
      </c>
      <c r="C128" s="33">
        <f>'UNIFORME '!F53</f>
        <v>34.37500000000001</v>
      </c>
      <c r="D128" s="30"/>
    </row>
    <row r="129" spans="1:4" ht="12">
      <c r="A129" s="14" t="s">
        <v>3</v>
      </c>
      <c r="B129" s="128" t="s">
        <v>142</v>
      </c>
      <c r="C129" s="100"/>
      <c r="D129" s="30"/>
    </row>
    <row r="130" spans="1:4" ht="12">
      <c r="A130" s="36" t="s">
        <v>5</v>
      </c>
      <c r="B130" s="128" t="s">
        <v>137</v>
      </c>
      <c r="C130" s="33"/>
      <c r="D130" s="30"/>
    </row>
    <row r="131" spans="1:4" ht="12">
      <c r="A131" s="286" t="s">
        <v>28</v>
      </c>
      <c r="B131" s="286"/>
      <c r="C131" s="109">
        <f>SUM(C128:C130)</f>
        <v>34.37500000000001</v>
      </c>
      <c r="D131" s="54"/>
    </row>
    <row r="132" spans="1:3" ht="12">
      <c r="A132" s="287"/>
      <c r="B132" s="287"/>
      <c r="C132" s="287"/>
    </row>
    <row r="133" spans="1:3" ht="12.75" thickBot="1">
      <c r="A133" s="13"/>
      <c r="B133" s="24"/>
      <c r="C133" s="13"/>
    </row>
    <row r="134" spans="1:4" ht="12.75" thickBot="1">
      <c r="A134" s="283" t="s">
        <v>98</v>
      </c>
      <c r="B134" s="284"/>
      <c r="C134" s="284"/>
      <c r="D134" s="285"/>
    </row>
    <row r="135" spans="1:3" ht="12">
      <c r="A135" s="13"/>
      <c r="B135" s="24"/>
      <c r="C135" s="13"/>
    </row>
    <row r="136" spans="1:4" ht="12">
      <c r="A136" s="244">
        <v>6</v>
      </c>
      <c r="B136" s="58" t="s">
        <v>34</v>
      </c>
      <c r="C136" s="155" t="s">
        <v>57</v>
      </c>
      <c r="D136" s="155" t="s">
        <v>15</v>
      </c>
    </row>
    <row r="137" spans="1:4" ht="12">
      <c r="A137" s="244" t="s">
        <v>1</v>
      </c>
      <c r="B137" s="57" t="s">
        <v>35</v>
      </c>
      <c r="C137" s="60">
        <f>'SERVENTE '!C$137</f>
        <v>0.005</v>
      </c>
      <c r="D137" s="91">
        <f>C$159*C137</f>
        <v>14.11596907742</v>
      </c>
    </row>
    <row r="138" spans="1:4" ht="12">
      <c r="A138" s="244" t="s">
        <v>3</v>
      </c>
      <c r="B138" s="57" t="s">
        <v>88</v>
      </c>
      <c r="C138" s="60">
        <f>'SERVENTE '!C$138</f>
        <v>0.00506169</v>
      </c>
      <c r="D138" s="91">
        <f>(C$159+D137)*C138</f>
        <v>14.361582563416691</v>
      </c>
    </row>
    <row r="139" spans="1:4" ht="12">
      <c r="A139" s="244" t="s">
        <v>5</v>
      </c>
      <c r="B139" s="57" t="s">
        <v>89</v>
      </c>
      <c r="C139" s="59" t="s">
        <v>97</v>
      </c>
      <c r="D139" s="114">
        <v>0</v>
      </c>
    </row>
    <row r="140" spans="1:4" ht="12">
      <c r="A140" s="244"/>
      <c r="B140" s="57" t="s">
        <v>122</v>
      </c>
      <c r="C140" s="60">
        <v>0.0165</v>
      </c>
      <c r="D140" s="72">
        <f>((C159+D137+D138)/C148)*C140</f>
        <v>54.871810562751946</v>
      </c>
    </row>
    <row r="141" spans="1:5" ht="12">
      <c r="A141" s="244"/>
      <c r="B141" s="57" t="s">
        <v>123</v>
      </c>
      <c r="C141" s="60">
        <v>0.076</v>
      </c>
      <c r="D141" s="72">
        <f>((C159+D137+D138)/C148)*C141</f>
        <v>252.742885016312</v>
      </c>
      <c r="E141" s="2">
        <v>3410.27</v>
      </c>
    </row>
    <row r="142" spans="1:4" ht="12">
      <c r="A142" s="244"/>
      <c r="B142" s="57" t="s">
        <v>90</v>
      </c>
      <c r="C142" s="59">
        <v>0</v>
      </c>
      <c r="D142" s="114">
        <v>0</v>
      </c>
    </row>
    <row r="143" spans="1:4" ht="12">
      <c r="A143" s="59"/>
      <c r="B143" s="57" t="s">
        <v>124</v>
      </c>
      <c r="C143" s="60">
        <v>0.05</v>
      </c>
      <c r="D143" s="72">
        <f>((C159+D137+D138)/C148)*C143</f>
        <v>166.27821382652107</v>
      </c>
    </row>
    <row r="144" spans="1:5" ht="12">
      <c r="A144" s="244"/>
      <c r="B144" s="90" t="s">
        <v>102</v>
      </c>
      <c r="C144" s="84">
        <f>SUM(C140:C143)</f>
        <v>0.14250000000000002</v>
      </c>
      <c r="D144" s="114">
        <v>0</v>
      </c>
      <c r="E144" s="44"/>
    </row>
    <row r="145" spans="1:5" ht="12" customHeight="1">
      <c r="A145" s="288" t="s">
        <v>103</v>
      </c>
      <c r="B145" s="289"/>
      <c r="C145" s="290"/>
      <c r="D145" s="115">
        <f>(D137+D138+D140+D141+D143)</f>
        <v>502.3704610464217</v>
      </c>
      <c r="E145" s="44"/>
    </row>
    <row r="146" spans="1:8" ht="12">
      <c r="A146" s="287" t="s">
        <v>100</v>
      </c>
      <c r="B146" s="287"/>
      <c r="C146" s="287"/>
      <c r="D146" s="73"/>
      <c r="E146" s="74"/>
      <c r="F146" s="74"/>
      <c r="G146" s="44"/>
      <c r="H146" s="49"/>
    </row>
    <row r="147" spans="1:8" ht="12.75" thickBot="1">
      <c r="A147" s="291" t="s">
        <v>101</v>
      </c>
      <c r="B147" s="291"/>
      <c r="C147" s="291"/>
      <c r="D147" s="85"/>
      <c r="E147" s="74"/>
      <c r="F147" s="74"/>
      <c r="G147" s="44"/>
      <c r="H147" s="49"/>
    </row>
    <row r="148" spans="1:9" s="43" customFormat="1" ht="12.75" thickBot="1">
      <c r="A148" s="292" t="s">
        <v>125</v>
      </c>
      <c r="B148" s="293"/>
      <c r="C148" s="116">
        <v>0.8575</v>
      </c>
      <c r="D148" s="86"/>
      <c r="E148" s="87"/>
      <c r="F148" s="87"/>
      <c r="G148" s="88"/>
      <c r="H148" s="49"/>
      <c r="I148" s="2"/>
    </row>
    <row r="149" spans="6:8" ht="12">
      <c r="F149" s="50"/>
      <c r="G149" s="49"/>
      <c r="H149" s="49"/>
    </row>
    <row r="150" spans="6:8" ht="12">
      <c r="F150" s="50"/>
      <c r="G150" s="49"/>
      <c r="H150" s="49"/>
    </row>
    <row r="151" spans="1:8" ht="12">
      <c r="A151" s="281" t="s">
        <v>91</v>
      </c>
      <c r="B151" s="281"/>
      <c r="C151" s="281"/>
      <c r="D151" s="70"/>
      <c r="F151" s="50"/>
      <c r="G151" s="49"/>
      <c r="H151" s="49"/>
    </row>
    <row r="152" spans="6:8" ht="12">
      <c r="F152" s="50"/>
      <c r="G152" s="49"/>
      <c r="H152" s="49"/>
    </row>
    <row r="153" spans="1:8" ht="12">
      <c r="A153" s="59"/>
      <c r="B153" s="155" t="s">
        <v>92</v>
      </c>
      <c r="C153" s="155" t="s">
        <v>15</v>
      </c>
      <c r="F153" s="50"/>
      <c r="G153" s="49"/>
      <c r="H153" s="49"/>
    </row>
    <row r="154" spans="1:8" ht="12">
      <c r="A154" s="244" t="s">
        <v>1</v>
      </c>
      <c r="B154" s="57" t="s">
        <v>36</v>
      </c>
      <c r="C154" s="67">
        <f>C43</f>
        <v>1390.62</v>
      </c>
      <c r="F154" s="50"/>
      <c r="G154" s="49"/>
      <c r="H154" s="49"/>
    </row>
    <row r="155" spans="1:8" ht="12">
      <c r="A155" s="244" t="s">
        <v>3</v>
      </c>
      <c r="B155" s="57" t="s">
        <v>93</v>
      </c>
      <c r="C155" s="72">
        <f>C85</f>
        <v>1283.155326</v>
      </c>
      <c r="F155" s="50"/>
      <c r="G155" s="49"/>
      <c r="H155" s="49"/>
    </row>
    <row r="156" spans="1:8" ht="12">
      <c r="A156" s="244" t="s">
        <v>5</v>
      </c>
      <c r="B156" s="57" t="s">
        <v>71</v>
      </c>
      <c r="C156" s="67">
        <f>D96</f>
        <v>44.121869484</v>
      </c>
      <c r="F156" s="50"/>
      <c r="G156" s="49"/>
      <c r="H156" s="49"/>
    </row>
    <row r="157" spans="1:8" ht="12">
      <c r="A157" s="244" t="s">
        <v>7</v>
      </c>
      <c r="B157" s="57" t="s">
        <v>77</v>
      </c>
      <c r="C157" s="89">
        <f>C122</f>
        <v>70.92162</v>
      </c>
      <c r="F157" s="50"/>
      <c r="G157" s="49"/>
      <c r="H157" s="49"/>
    </row>
    <row r="158" spans="1:8" ht="12">
      <c r="A158" s="244" t="s">
        <v>19</v>
      </c>
      <c r="B158" s="57" t="s">
        <v>94</v>
      </c>
      <c r="C158" s="67">
        <f>C131</f>
        <v>34.37500000000001</v>
      </c>
      <c r="F158" s="50"/>
      <c r="G158" s="49"/>
      <c r="H158" s="49"/>
    </row>
    <row r="159" spans="1:8" ht="12">
      <c r="A159" s="282" t="s">
        <v>95</v>
      </c>
      <c r="B159" s="282"/>
      <c r="C159" s="115">
        <f>SUM(C154:C158)</f>
        <v>2823.193815484</v>
      </c>
      <c r="F159" s="50"/>
      <c r="G159" s="49"/>
      <c r="H159" s="49"/>
    </row>
    <row r="160" spans="1:8" ht="12">
      <c r="A160" s="244" t="s">
        <v>20</v>
      </c>
      <c r="B160" s="57" t="s">
        <v>96</v>
      </c>
      <c r="C160" s="117">
        <f>D145</f>
        <v>502.3704610464217</v>
      </c>
      <c r="F160" s="50"/>
      <c r="G160" s="49"/>
      <c r="H160" s="49"/>
    </row>
    <row r="161" spans="1:8" ht="12">
      <c r="A161" s="282" t="s">
        <v>104</v>
      </c>
      <c r="B161" s="282"/>
      <c r="C161" s="92">
        <f>C159+C160</f>
        <v>3325.564276530422</v>
      </c>
      <c r="D161" s="45"/>
      <c r="F161" s="50"/>
      <c r="G161" s="49"/>
      <c r="H161" s="49"/>
    </row>
    <row r="162" spans="6:8" ht="12">
      <c r="F162" s="71"/>
      <c r="G162" s="49"/>
      <c r="H162" s="49"/>
    </row>
  </sheetData>
  <sheetProtection/>
  <mergeCells count="43">
    <mergeCell ref="A1:D1"/>
    <mergeCell ref="A3:D3"/>
    <mergeCell ref="A5:D5"/>
    <mergeCell ref="A7:B7"/>
    <mergeCell ref="A8:B8"/>
    <mergeCell ref="A9:B9"/>
    <mergeCell ref="A11:C11"/>
    <mergeCell ref="A17:C17"/>
    <mergeCell ref="A18:C18"/>
    <mergeCell ref="A24:C24"/>
    <mergeCell ref="A26:C26"/>
    <mergeCell ref="A32:C32"/>
    <mergeCell ref="A34:C34"/>
    <mergeCell ref="A43:B43"/>
    <mergeCell ref="A46:D46"/>
    <mergeCell ref="A48:D48"/>
    <mergeCell ref="A52:B52"/>
    <mergeCell ref="A55:D55"/>
    <mergeCell ref="A65:B65"/>
    <mergeCell ref="A68:C68"/>
    <mergeCell ref="A77:B77"/>
    <mergeCell ref="A80:C80"/>
    <mergeCell ref="A85:B85"/>
    <mergeCell ref="A87:D87"/>
    <mergeCell ref="A96:B96"/>
    <mergeCell ref="A99:D99"/>
    <mergeCell ref="A101:D101"/>
    <mergeCell ref="A109:B109"/>
    <mergeCell ref="A112:D112"/>
    <mergeCell ref="A115:C115"/>
    <mergeCell ref="A118:C118"/>
    <mergeCell ref="A122:B122"/>
    <mergeCell ref="A125:C125"/>
    <mergeCell ref="A131:B131"/>
    <mergeCell ref="A132:C132"/>
    <mergeCell ref="A134:D134"/>
    <mergeCell ref="A161:B161"/>
    <mergeCell ref="A145:C145"/>
    <mergeCell ref="A146:C146"/>
    <mergeCell ref="A147:C147"/>
    <mergeCell ref="A148:B148"/>
    <mergeCell ref="A151:C151"/>
    <mergeCell ref="A159:B159"/>
  </mergeCells>
  <printOptions/>
  <pageMargins left="0.7086614173228347" right="0.11811023622047245" top="0.3937007874015748" bottom="0.3937007874015748" header="0.31496062992125984" footer="0.31496062992125984"/>
  <pageSetup fitToHeight="0" horizontalDpi="600" verticalDpi="600" orientation="portrait" paperSize="9" scale="69" r:id="rId1"/>
  <rowBreaks count="1" manualBreakCount="1">
    <brk id="78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="80" zoomScaleSheetLayoutView="80" zoomScalePageLayoutView="0" workbookViewId="0" topLeftCell="A121">
      <selection activeCell="D138" sqref="D138"/>
    </sheetView>
  </sheetViews>
  <sheetFormatPr defaultColWidth="9.140625" defaultRowHeight="15"/>
  <cols>
    <col min="1" max="1" width="25.140625" style="247" customWidth="1"/>
    <col min="2" max="2" width="58.28125" style="2" customWidth="1"/>
    <col min="3" max="3" width="23.57421875" style="2" customWidth="1"/>
    <col min="4" max="4" width="16.28125" style="2" bestFit="1" customWidth="1"/>
    <col min="5" max="5" width="13.28125" style="2" bestFit="1" customWidth="1"/>
    <col min="6" max="6" width="16.00390625" style="2" hidden="1" customWidth="1"/>
    <col min="7" max="7" width="13.28125" style="2" customWidth="1"/>
    <col min="8" max="8" width="16.00390625" style="2" bestFit="1" customWidth="1"/>
    <col min="9" max="9" width="13.57421875" style="2" bestFit="1" customWidth="1"/>
    <col min="10" max="10" width="13.7109375" style="2" customWidth="1"/>
    <col min="11" max="16384" width="9.140625" style="2" customWidth="1"/>
  </cols>
  <sheetData>
    <row r="1" spans="1:4" ht="12">
      <c r="A1" s="311" t="s">
        <v>40</v>
      </c>
      <c r="B1" s="311"/>
      <c r="C1" s="311"/>
      <c r="D1" s="311"/>
    </row>
    <row r="2" spans="1:4" ht="12.75" thickBot="1">
      <c r="A2" s="3"/>
      <c r="B2" s="3"/>
      <c r="C2" s="3"/>
      <c r="D2" s="1"/>
    </row>
    <row r="3" spans="1:4" ht="12.75" thickBot="1">
      <c r="A3" s="312" t="s">
        <v>107</v>
      </c>
      <c r="B3" s="313"/>
      <c r="C3" s="313"/>
      <c r="D3" s="314"/>
    </row>
    <row r="4" spans="1:4" ht="12.75" thickBot="1">
      <c r="A4" s="5"/>
      <c r="B4" s="5"/>
      <c r="C4" s="5"/>
      <c r="D4" s="4"/>
    </row>
    <row r="5" spans="1:4" ht="12.75" thickBot="1">
      <c r="A5" s="312" t="str">
        <f>C27</f>
        <v>ELETRICISTA DE ALTA</v>
      </c>
      <c r="B5" s="313"/>
      <c r="C5" s="313"/>
      <c r="D5" s="314"/>
    </row>
    <row r="6" spans="1:4" ht="12">
      <c r="A6" s="7"/>
      <c r="B6" s="6"/>
      <c r="C6" s="7"/>
      <c r="D6" s="6"/>
    </row>
    <row r="7" spans="1:4" ht="12">
      <c r="A7" s="315" t="s">
        <v>145</v>
      </c>
      <c r="B7" s="316"/>
      <c r="C7" s="8"/>
      <c r="D7" s="6"/>
    </row>
    <row r="8" spans="1:4" ht="12">
      <c r="A8" s="315" t="s">
        <v>147</v>
      </c>
      <c r="B8" s="316"/>
      <c r="C8" s="9"/>
      <c r="D8" s="10"/>
    </row>
    <row r="9" spans="1:4" ht="12">
      <c r="A9" s="315" t="s">
        <v>144</v>
      </c>
      <c r="B9" s="316"/>
      <c r="C9" s="11"/>
      <c r="D9" s="10"/>
    </row>
    <row r="10" spans="1:3" ht="12">
      <c r="A10" s="246"/>
      <c r="B10" s="12"/>
      <c r="C10" s="13"/>
    </row>
    <row r="11" spans="1:3" ht="12">
      <c r="A11" s="317" t="s">
        <v>0</v>
      </c>
      <c r="B11" s="317"/>
      <c r="C11" s="317"/>
    </row>
    <row r="12" spans="1:3" ht="12">
      <c r="A12" s="14" t="s">
        <v>1</v>
      </c>
      <c r="B12" s="15" t="s">
        <v>2</v>
      </c>
      <c r="C12" s="41">
        <v>44679</v>
      </c>
    </row>
    <row r="13" spans="1:3" ht="12">
      <c r="A13" s="14" t="s">
        <v>3</v>
      </c>
      <c r="B13" s="15" t="s">
        <v>4</v>
      </c>
      <c r="C13" s="104" t="s">
        <v>118</v>
      </c>
    </row>
    <row r="14" spans="1:3" ht="12">
      <c r="A14" s="14" t="s">
        <v>5</v>
      </c>
      <c r="B14" s="15" t="s">
        <v>6</v>
      </c>
      <c r="C14" s="17" t="s">
        <v>374</v>
      </c>
    </row>
    <row r="15" spans="1:3" ht="12">
      <c r="A15" s="14" t="s">
        <v>7</v>
      </c>
      <c r="B15" s="15" t="s">
        <v>8</v>
      </c>
      <c r="C15" s="16">
        <v>12</v>
      </c>
    </row>
    <row r="16" spans="1:3" ht="12">
      <c r="A16" s="18"/>
      <c r="B16" s="19"/>
      <c r="C16" s="18"/>
    </row>
    <row r="17" spans="1:3" ht="12">
      <c r="A17" s="305"/>
      <c r="B17" s="305"/>
      <c r="C17" s="305"/>
    </row>
    <row r="18" spans="1:3" ht="12">
      <c r="A18" s="305" t="s">
        <v>41</v>
      </c>
      <c r="B18" s="305"/>
      <c r="C18" s="305"/>
    </row>
    <row r="19" spans="1:3" ht="36">
      <c r="A19" s="101" t="s">
        <v>42</v>
      </c>
      <c r="B19" s="101" t="s">
        <v>43</v>
      </c>
      <c r="C19" s="102" t="s">
        <v>44</v>
      </c>
    </row>
    <row r="20" spans="1:3" ht="12">
      <c r="A20" s="119" t="str">
        <f>C27</f>
        <v>ELETRICISTA DE ALTA</v>
      </c>
      <c r="B20" s="94" t="s">
        <v>105</v>
      </c>
      <c r="C20" s="95">
        <v>1</v>
      </c>
    </row>
    <row r="21" spans="1:3" ht="12">
      <c r="A21" s="99"/>
      <c r="B21" s="21"/>
      <c r="C21" s="29"/>
    </row>
    <row r="22" spans="1:3" ht="12">
      <c r="A22" s="99"/>
      <c r="B22" s="20"/>
      <c r="C22" s="98"/>
    </row>
    <row r="23" spans="1:3" ht="12">
      <c r="A23" s="99"/>
      <c r="B23" s="20"/>
      <c r="C23" s="23"/>
    </row>
    <row r="24" spans="1:3" ht="12">
      <c r="A24" s="306"/>
      <c r="B24" s="306"/>
      <c r="C24" s="306"/>
    </row>
    <row r="25" spans="1:3" ht="12">
      <c r="A25" s="18"/>
      <c r="B25" s="97"/>
      <c r="C25" s="97"/>
    </row>
    <row r="26" spans="1:3" ht="12">
      <c r="A26" s="307" t="s">
        <v>9</v>
      </c>
      <c r="B26" s="307"/>
      <c r="C26" s="307"/>
    </row>
    <row r="27" spans="1:3" ht="12">
      <c r="A27" s="99">
        <v>1</v>
      </c>
      <c r="B27" s="20" t="s">
        <v>10</v>
      </c>
      <c r="C27" s="98" t="s">
        <v>205</v>
      </c>
    </row>
    <row r="28" spans="1:3" ht="12">
      <c r="A28" s="99">
        <v>2</v>
      </c>
      <c r="B28" s="20" t="s">
        <v>45</v>
      </c>
      <c r="C28" s="61" t="s">
        <v>212</v>
      </c>
    </row>
    <row r="29" spans="1:4" ht="12">
      <c r="A29" s="99">
        <v>3</v>
      </c>
      <c r="B29" s="147" t="s">
        <v>139</v>
      </c>
      <c r="C29" s="150">
        <v>2533.75</v>
      </c>
      <c r="D29" s="25"/>
    </row>
    <row r="30" spans="1:4" ht="12">
      <c r="A30" s="99">
        <v>4</v>
      </c>
      <c r="B30" s="20" t="s">
        <v>11</v>
      </c>
      <c r="C30" s="66" t="str">
        <f>C27</f>
        <v>ELETRICISTA DE ALTA</v>
      </c>
      <c r="D30" s="25"/>
    </row>
    <row r="31" spans="1:4" ht="12">
      <c r="A31" s="99">
        <v>5</v>
      </c>
      <c r="B31" s="20" t="s">
        <v>12</v>
      </c>
      <c r="C31" s="55">
        <v>43466</v>
      </c>
      <c r="D31" s="28"/>
    </row>
    <row r="32" spans="1:4" ht="12">
      <c r="A32" s="308"/>
      <c r="B32" s="308"/>
      <c r="C32" s="308"/>
      <c r="D32" s="28"/>
    </row>
    <row r="33" spans="1:4" ht="12">
      <c r="A33" s="18"/>
      <c r="B33" s="24"/>
      <c r="C33" s="18"/>
      <c r="D33" s="25"/>
    </row>
    <row r="34" spans="1:4" ht="12">
      <c r="A34" s="309" t="s">
        <v>13</v>
      </c>
      <c r="B34" s="310"/>
      <c r="C34" s="310"/>
      <c r="D34" s="25"/>
    </row>
    <row r="35" spans="1:4" ht="12">
      <c r="A35" s="98">
        <v>1</v>
      </c>
      <c r="B35" s="98" t="s">
        <v>14</v>
      </c>
      <c r="C35" s="98" t="s">
        <v>15</v>
      </c>
      <c r="D35" s="25"/>
    </row>
    <row r="36" spans="1:4" ht="12">
      <c r="A36" s="46" t="s">
        <v>1</v>
      </c>
      <c r="B36" s="21" t="s">
        <v>16</v>
      </c>
      <c r="C36" s="26">
        <f>C29</f>
        <v>2533.75</v>
      </c>
      <c r="D36" s="25"/>
    </row>
    <row r="37" spans="1:4" ht="12">
      <c r="A37" s="98" t="s">
        <v>3</v>
      </c>
      <c r="B37" s="118" t="s">
        <v>138</v>
      </c>
      <c r="C37" s="145">
        <f>C36*30%</f>
        <v>760.125</v>
      </c>
      <c r="D37" s="25"/>
    </row>
    <row r="38" spans="1:4" ht="12">
      <c r="A38" s="46" t="s">
        <v>5</v>
      </c>
      <c r="B38" s="27" t="s">
        <v>17</v>
      </c>
      <c r="C38" s="29"/>
      <c r="D38" s="25"/>
    </row>
    <row r="39" spans="1:4" ht="12">
      <c r="A39" s="46" t="s">
        <v>7</v>
      </c>
      <c r="B39" s="21" t="s">
        <v>18</v>
      </c>
      <c r="C39" s="22">
        <v>0</v>
      </c>
      <c r="D39" s="25"/>
    </row>
    <row r="40" spans="1:4" ht="12">
      <c r="A40" s="46" t="s">
        <v>19</v>
      </c>
      <c r="B40" s="21" t="s">
        <v>46</v>
      </c>
      <c r="C40" s="22">
        <v>0</v>
      </c>
      <c r="D40" s="31"/>
    </row>
    <row r="41" spans="1:4" ht="12">
      <c r="A41" s="46" t="s">
        <v>20</v>
      </c>
      <c r="B41" s="21" t="s">
        <v>47</v>
      </c>
      <c r="C41" s="22">
        <v>0</v>
      </c>
      <c r="D41" s="31"/>
    </row>
    <row r="42" spans="1:3" ht="12">
      <c r="A42" s="46" t="s">
        <v>21</v>
      </c>
      <c r="B42" s="21" t="s">
        <v>38</v>
      </c>
      <c r="C42" s="22"/>
    </row>
    <row r="43" spans="1:4" ht="12">
      <c r="A43" s="301" t="s">
        <v>23</v>
      </c>
      <c r="B43" s="301"/>
      <c r="C43" s="105">
        <f>SUM(C36:C42)</f>
        <v>3293.875</v>
      </c>
      <c r="D43" s="56"/>
    </row>
    <row r="44" spans="1:4" ht="12">
      <c r="A44" s="13"/>
      <c r="B44" s="30"/>
      <c r="C44" s="13"/>
      <c r="D44" s="56"/>
    </row>
    <row r="45" spans="1:4" ht="12">
      <c r="A45" s="13"/>
      <c r="B45" s="30"/>
      <c r="C45" s="13"/>
      <c r="D45" s="56"/>
    </row>
    <row r="46" spans="1:4" ht="12">
      <c r="A46" s="302" t="s">
        <v>48</v>
      </c>
      <c r="B46" s="302"/>
      <c r="C46" s="302"/>
      <c r="D46" s="302"/>
    </row>
    <row r="47" spans="1:4" ht="12">
      <c r="A47" s="38"/>
      <c r="B47" s="65"/>
      <c r="C47" s="65"/>
      <c r="D47" s="56"/>
    </row>
    <row r="48" spans="1:4" ht="12">
      <c r="A48" s="303" t="s">
        <v>49</v>
      </c>
      <c r="B48" s="303"/>
      <c r="C48" s="303"/>
      <c r="D48" s="303"/>
    </row>
    <row r="49" spans="1:4" s="49" customFormat="1" ht="12">
      <c r="A49" s="99" t="s">
        <v>50</v>
      </c>
      <c r="B49" s="99" t="s">
        <v>51</v>
      </c>
      <c r="C49" s="155" t="s">
        <v>57</v>
      </c>
      <c r="D49" s="99" t="s">
        <v>15</v>
      </c>
    </row>
    <row r="50" spans="1:4" s="49" customFormat="1" ht="12">
      <c r="A50" s="99" t="s">
        <v>1</v>
      </c>
      <c r="B50" s="57" t="s">
        <v>37</v>
      </c>
      <c r="C50" s="79">
        <v>0.0833</v>
      </c>
      <c r="D50" s="75">
        <f>C50*$C$43</f>
        <v>274.3797875</v>
      </c>
    </row>
    <row r="51" spans="1:4" s="49" customFormat="1" ht="12">
      <c r="A51" s="99" t="s">
        <v>3</v>
      </c>
      <c r="B51" s="57" t="s">
        <v>52</v>
      </c>
      <c r="C51" s="79">
        <v>0.121</v>
      </c>
      <c r="D51" s="75">
        <f>C51*$C$43</f>
        <v>398.558875</v>
      </c>
    </row>
    <row r="52" spans="1:4" s="49" customFormat="1" ht="12">
      <c r="A52" s="304" t="s">
        <v>53</v>
      </c>
      <c r="B52" s="304"/>
      <c r="C52" s="79">
        <f>SUM(C50:C51)</f>
        <v>0.20429999999999998</v>
      </c>
      <c r="D52" s="106">
        <f>SUM(D50:D51)</f>
        <v>672.9386625</v>
      </c>
    </row>
    <row r="53" spans="1:4" s="49" customFormat="1" ht="12">
      <c r="A53" s="53"/>
      <c r="B53" s="53"/>
      <c r="C53" s="53"/>
      <c r="D53" s="56"/>
    </row>
    <row r="54" spans="1:4" s="49" customFormat="1" ht="12">
      <c r="A54" s="53"/>
      <c r="B54" s="53"/>
      <c r="C54" s="53"/>
      <c r="D54" s="56"/>
    </row>
    <row r="55" spans="1:4" s="49" customFormat="1" ht="12">
      <c r="A55" s="299" t="s">
        <v>54</v>
      </c>
      <c r="B55" s="299"/>
      <c r="C55" s="299"/>
      <c r="D55" s="299"/>
    </row>
    <row r="56" spans="1:4" s="49" customFormat="1" ht="12">
      <c r="A56" s="244" t="s">
        <v>55</v>
      </c>
      <c r="B56" s="58" t="s">
        <v>56</v>
      </c>
      <c r="C56" s="155" t="s">
        <v>57</v>
      </c>
      <c r="D56" s="155" t="s">
        <v>15</v>
      </c>
    </row>
    <row r="57" spans="1:4" s="49" customFormat="1" ht="12">
      <c r="A57" s="59" t="s">
        <v>1</v>
      </c>
      <c r="B57" s="57" t="s">
        <v>58</v>
      </c>
      <c r="C57" s="60">
        <v>0.2</v>
      </c>
      <c r="D57" s="76">
        <f>C57*$C$43</f>
        <v>658.7750000000001</v>
      </c>
    </row>
    <row r="58" spans="1:4" s="49" customFormat="1" ht="12">
      <c r="A58" s="59" t="s">
        <v>3</v>
      </c>
      <c r="B58" s="57" t="s">
        <v>59</v>
      </c>
      <c r="C58" s="60">
        <v>0.025</v>
      </c>
      <c r="D58" s="76">
        <f aca="true" t="shared" si="0" ref="D58:D64">C58*$C$43</f>
        <v>82.34687500000001</v>
      </c>
    </row>
    <row r="59" spans="1:4" s="49" customFormat="1" ht="12">
      <c r="A59" s="59" t="s">
        <v>5</v>
      </c>
      <c r="B59" s="57" t="s">
        <v>60</v>
      </c>
      <c r="C59" s="107">
        <f>'SERVENTE '!C58</f>
        <v>0.015</v>
      </c>
      <c r="D59" s="76">
        <f>C59*$C$43</f>
        <v>49.408125</v>
      </c>
    </row>
    <row r="60" spans="1:4" s="49" customFormat="1" ht="12">
      <c r="A60" s="59" t="s">
        <v>7</v>
      </c>
      <c r="B60" s="57" t="s">
        <v>61</v>
      </c>
      <c r="C60" s="60">
        <v>0.015</v>
      </c>
      <c r="D60" s="76">
        <f t="shared" si="0"/>
        <v>49.408125</v>
      </c>
    </row>
    <row r="61" spans="1:4" s="49" customFormat="1" ht="12">
      <c r="A61" s="59" t="s">
        <v>19</v>
      </c>
      <c r="B61" s="57" t="s">
        <v>62</v>
      </c>
      <c r="C61" s="60">
        <v>0.01</v>
      </c>
      <c r="D61" s="76">
        <f t="shared" si="0"/>
        <v>32.93875</v>
      </c>
    </row>
    <row r="62" spans="1:4" s="49" customFormat="1" ht="12">
      <c r="A62" s="59" t="s">
        <v>20</v>
      </c>
      <c r="B62" s="57" t="s">
        <v>63</v>
      </c>
      <c r="C62" s="60">
        <v>0.006</v>
      </c>
      <c r="D62" s="76">
        <f t="shared" si="0"/>
        <v>19.76325</v>
      </c>
    </row>
    <row r="63" spans="1:4" s="49" customFormat="1" ht="12">
      <c r="A63" s="59" t="s">
        <v>21</v>
      </c>
      <c r="B63" s="57" t="s">
        <v>64</v>
      </c>
      <c r="C63" s="60">
        <v>0.002</v>
      </c>
      <c r="D63" s="76">
        <f t="shared" si="0"/>
        <v>6.58775</v>
      </c>
    </row>
    <row r="64" spans="1:4" s="49" customFormat="1" ht="12">
      <c r="A64" s="59" t="s">
        <v>22</v>
      </c>
      <c r="B64" s="57" t="s">
        <v>65</v>
      </c>
      <c r="C64" s="60">
        <v>0.08</v>
      </c>
      <c r="D64" s="76">
        <f t="shared" si="0"/>
        <v>263.51</v>
      </c>
    </row>
    <row r="65" spans="1:4" s="49" customFormat="1" ht="12">
      <c r="A65" s="282" t="s">
        <v>31</v>
      </c>
      <c r="B65" s="282"/>
      <c r="C65" s="60">
        <f>SUM(C57:C64)</f>
        <v>0.35300000000000004</v>
      </c>
      <c r="D65" s="108">
        <f>SUM(D57:D64)</f>
        <v>1162.7378750000003</v>
      </c>
    </row>
    <row r="66" spans="1:4" s="49" customFormat="1" ht="12">
      <c r="A66" s="53"/>
      <c r="B66" s="53"/>
      <c r="C66" s="53"/>
      <c r="D66" s="56"/>
    </row>
    <row r="67" spans="1:4" s="49" customFormat="1" ht="12">
      <c r="A67" s="53"/>
      <c r="B67" s="53"/>
      <c r="C67" s="53"/>
      <c r="D67" s="56"/>
    </row>
    <row r="68" spans="1:4" s="49" customFormat="1" ht="12">
      <c r="A68" s="299" t="s">
        <v>66</v>
      </c>
      <c r="B68" s="299"/>
      <c r="C68" s="299"/>
      <c r="D68" s="56"/>
    </row>
    <row r="69" spans="1:4" ht="12">
      <c r="A69" s="98" t="s">
        <v>67</v>
      </c>
      <c r="B69" s="98" t="s">
        <v>24</v>
      </c>
      <c r="C69" s="98" t="s">
        <v>15</v>
      </c>
      <c r="D69" s="56"/>
    </row>
    <row r="70" spans="1:4" ht="12">
      <c r="A70" s="46" t="s">
        <v>1</v>
      </c>
      <c r="B70" s="57" t="s">
        <v>149</v>
      </c>
      <c r="C70" s="40">
        <f>(3.8*2*22)-(6%*C29)</f>
        <v>15.174999999999983</v>
      </c>
      <c r="D70" s="56"/>
    </row>
    <row r="71" spans="1:5" ht="12">
      <c r="A71" s="98" t="s">
        <v>3</v>
      </c>
      <c r="B71" s="57" t="s">
        <v>376</v>
      </c>
      <c r="C71" s="47">
        <f>(15*22)-(15*22*10%)</f>
        <v>297</v>
      </c>
      <c r="D71" s="120"/>
      <c r="E71" s="45"/>
    </row>
    <row r="72" spans="1:5" ht="12">
      <c r="A72" s="129" t="s">
        <v>5</v>
      </c>
      <c r="B72" s="57" t="s">
        <v>121</v>
      </c>
      <c r="C72" s="29">
        <v>10</v>
      </c>
      <c r="D72" s="25"/>
      <c r="E72" s="45"/>
    </row>
    <row r="73" spans="1:5" ht="12">
      <c r="A73" s="46" t="s">
        <v>7</v>
      </c>
      <c r="B73" s="57" t="s">
        <v>120</v>
      </c>
      <c r="C73" s="29">
        <v>10</v>
      </c>
      <c r="D73" s="25"/>
      <c r="E73" s="45"/>
    </row>
    <row r="74" spans="1:5" ht="12">
      <c r="A74" s="46" t="s">
        <v>68</v>
      </c>
      <c r="B74" s="57" t="s">
        <v>108</v>
      </c>
      <c r="C74" s="29">
        <v>0</v>
      </c>
      <c r="D74" s="25"/>
      <c r="E74" s="45"/>
    </row>
    <row r="75" spans="1:5" ht="12">
      <c r="A75" s="46" t="s">
        <v>20</v>
      </c>
      <c r="B75" s="51" t="s">
        <v>378</v>
      </c>
      <c r="C75" s="22">
        <v>15</v>
      </c>
      <c r="D75" s="25"/>
      <c r="E75" s="45"/>
    </row>
    <row r="76" spans="1:4" ht="12">
      <c r="A76" s="52" t="s">
        <v>21</v>
      </c>
      <c r="B76" s="51" t="s">
        <v>119</v>
      </c>
      <c r="C76" s="22">
        <v>100</v>
      </c>
      <c r="D76" s="25"/>
    </row>
    <row r="77" spans="1:4" ht="12">
      <c r="A77" s="286" t="s">
        <v>25</v>
      </c>
      <c r="B77" s="286" t="s">
        <v>26</v>
      </c>
      <c r="C77" s="109">
        <f>SUM(C70:C76)</f>
        <v>447.17499999999995</v>
      </c>
      <c r="D77" s="35"/>
    </row>
    <row r="78" spans="1:4" ht="12">
      <c r="A78" s="13"/>
      <c r="B78" s="30"/>
      <c r="C78" s="13"/>
      <c r="D78" s="34"/>
    </row>
    <row r="79" spans="1:4" ht="12">
      <c r="A79" s="13"/>
      <c r="B79" s="30"/>
      <c r="C79" s="13"/>
      <c r="D79" s="34"/>
    </row>
    <row r="80" spans="1:4" ht="12">
      <c r="A80" s="300" t="s">
        <v>69</v>
      </c>
      <c r="B80" s="300"/>
      <c r="C80" s="300"/>
      <c r="D80" s="34"/>
    </row>
    <row r="81" spans="1:4" ht="12">
      <c r="A81" s="244">
        <v>2</v>
      </c>
      <c r="B81" s="58" t="s">
        <v>70</v>
      </c>
      <c r="C81" s="155" t="s">
        <v>15</v>
      </c>
      <c r="D81" s="34"/>
    </row>
    <row r="82" spans="1:4" ht="12">
      <c r="A82" s="244" t="s">
        <v>50</v>
      </c>
      <c r="B82" s="57" t="s">
        <v>51</v>
      </c>
      <c r="C82" s="77">
        <f>D52</f>
        <v>672.9386625</v>
      </c>
      <c r="D82" s="34"/>
    </row>
    <row r="83" spans="1:4" ht="12">
      <c r="A83" s="244" t="s">
        <v>55</v>
      </c>
      <c r="B83" s="57" t="s">
        <v>56</v>
      </c>
      <c r="C83" s="77">
        <f>D65</f>
        <v>1162.7378750000003</v>
      </c>
      <c r="D83" s="34"/>
    </row>
    <row r="84" spans="1:4" ht="12">
      <c r="A84" s="244" t="s">
        <v>67</v>
      </c>
      <c r="B84" s="57" t="s">
        <v>24</v>
      </c>
      <c r="C84" s="67">
        <f>C77</f>
        <v>447.17499999999995</v>
      </c>
      <c r="D84" s="34"/>
    </row>
    <row r="85" spans="1:4" ht="12">
      <c r="A85" s="282" t="s">
        <v>31</v>
      </c>
      <c r="B85" s="282"/>
      <c r="C85" s="110">
        <f>SUM(C82:C84)</f>
        <v>2282.8515375</v>
      </c>
      <c r="D85" s="34"/>
    </row>
    <row r="86" spans="1:4" ht="12.75" thickBot="1">
      <c r="A86" s="13"/>
      <c r="B86" s="30"/>
      <c r="C86" s="13"/>
      <c r="D86" s="34"/>
    </row>
    <row r="87" spans="1:4" ht="12.75" thickBot="1">
      <c r="A87" s="294" t="s">
        <v>71</v>
      </c>
      <c r="B87" s="295"/>
      <c r="C87" s="295"/>
      <c r="D87" s="296"/>
    </row>
    <row r="88" spans="1:4" ht="12">
      <c r="A88" s="62"/>
      <c r="B88" s="62"/>
      <c r="C88" s="62"/>
      <c r="D88" s="63"/>
    </row>
    <row r="89" spans="1:4" ht="12">
      <c r="A89" s="244">
        <v>3</v>
      </c>
      <c r="B89" s="58" t="s">
        <v>33</v>
      </c>
      <c r="C89" s="155" t="s">
        <v>57</v>
      </c>
      <c r="D89" s="155" t="s">
        <v>15</v>
      </c>
    </row>
    <row r="90" spans="1:4" ht="12">
      <c r="A90" s="244" t="s">
        <v>1</v>
      </c>
      <c r="B90" s="57" t="s">
        <v>72</v>
      </c>
      <c r="C90" s="42">
        <v>0.0042</v>
      </c>
      <c r="D90" s="64">
        <f aca="true" t="shared" si="1" ref="D90:D95">C90*$C$43</f>
        <v>13.834275</v>
      </c>
    </row>
    <row r="91" spans="1:4" ht="12">
      <c r="A91" s="244" t="s">
        <v>3</v>
      </c>
      <c r="B91" s="57" t="s">
        <v>73</v>
      </c>
      <c r="C91" s="37">
        <f>C64*C90</f>
        <v>0.000336</v>
      </c>
      <c r="D91" s="64">
        <f t="shared" si="1"/>
        <v>1.106742</v>
      </c>
    </row>
    <row r="92" spans="1:4" ht="12">
      <c r="A92" s="244" t="s">
        <v>5</v>
      </c>
      <c r="B92" s="57" t="s">
        <v>74</v>
      </c>
      <c r="C92" s="39">
        <f>0.42%*(40%+10%)*8%</f>
        <v>0.000168</v>
      </c>
      <c r="D92" s="64">
        <f t="shared" si="1"/>
        <v>0.553371</v>
      </c>
    </row>
    <row r="93" spans="1:4" ht="12">
      <c r="A93" s="244" t="s">
        <v>7</v>
      </c>
      <c r="B93" s="57" t="s">
        <v>106</v>
      </c>
      <c r="C93" s="93">
        <v>0.0194</v>
      </c>
      <c r="D93" s="64">
        <f t="shared" si="1"/>
        <v>63.901175</v>
      </c>
    </row>
    <row r="94" spans="1:4" ht="24">
      <c r="A94" s="244" t="s">
        <v>19</v>
      </c>
      <c r="B94" s="57" t="s">
        <v>75</v>
      </c>
      <c r="C94" s="48">
        <f>(C93*C65)</f>
        <v>0.006848200000000001</v>
      </c>
      <c r="D94" s="64">
        <f t="shared" si="1"/>
        <v>22.557114775000006</v>
      </c>
    </row>
    <row r="95" spans="1:4" ht="12">
      <c r="A95" s="244" t="s">
        <v>20</v>
      </c>
      <c r="B95" s="57" t="s">
        <v>76</v>
      </c>
      <c r="C95" s="39">
        <f>1.94%*(40%+10%)*C64</f>
        <v>0.000776</v>
      </c>
      <c r="D95" s="64">
        <f t="shared" si="1"/>
        <v>2.556047</v>
      </c>
    </row>
    <row r="96" spans="1:4" ht="12">
      <c r="A96" s="282" t="s">
        <v>31</v>
      </c>
      <c r="B96" s="282"/>
      <c r="C96" s="78"/>
      <c r="D96" s="111">
        <f>SUM(D90:D95)</f>
        <v>104.50872477500002</v>
      </c>
    </row>
    <row r="97" spans="1:4" ht="12">
      <c r="A97" s="62"/>
      <c r="B97" s="62"/>
      <c r="C97" s="62"/>
      <c r="D97" s="34"/>
    </row>
    <row r="98" spans="1:4" ht="12.75" thickBot="1">
      <c r="A98" s="62"/>
      <c r="B98" s="62"/>
      <c r="C98" s="62"/>
      <c r="D98" s="34"/>
    </row>
    <row r="99" spans="1:4" ht="12.75" thickBot="1">
      <c r="A99" s="294" t="s">
        <v>77</v>
      </c>
      <c r="B99" s="295"/>
      <c r="C99" s="295"/>
      <c r="D99" s="296"/>
    </row>
    <row r="100" spans="1:4" ht="12">
      <c r="A100" s="68"/>
      <c r="B100" s="68"/>
      <c r="C100" s="68"/>
      <c r="D100" s="68"/>
    </row>
    <row r="101" spans="1:4" ht="12">
      <c r="A101" s="297" t="s">
        <v>78</v>
      </c>
      <c r="B101" s="297"/>
      <c r="C101" s="297"/>
      <c r="D101" s="297"/>
    </row>
    <row r="102" spans="1:4" ht="12">
      <c r="A102" s="244" t="s">
        <v>29</v>
      </c>
      <c r="B102" s="58" t="s">
        <v>79</v>
      </c>
      <c r="C102" s="155" t="s">
        <v>57</v>
      </c>
      <c r="D102" s="155" t="s">
        <v>15</v>
      </c>
    </row>
    <row r="103" spans="1:4" ht="12">
      <c r="A103" s="244" t="s">
        <v>1</v>
      </c>
      <c r="B103" s="57" t="s">
        <v>80</v>
      </c>
      <c r="C103" s="79">
        <v>0.0109</v>
      </c>
      <c r="D103" s="81">
        <f aca="true" t="shared" si="2" ref="D103:D108">C103*$C$43</f>
        <v>35.9032375</v>
      </c>
    </row>
    <row r="104" spans="1:4" ht="12">
      <c r="A104" s="244" t="s">
        <v>3</v>
      </c>
      <c r="B104" s="57" t="s">
        <v>79</v>
      </c>
      <c r="C104" s="79">
        <v>0.0082</v>
      </c>
      <c r="D104" s="81">
        <f t="shared" si="2"/>
        <v>27.009775</v>
      </c>
    </row>
    <row r="105" spans="1:4" ht="12">
      <c r="A105" s="244" t="s">
        <v>5</v>
      </c>
      <c r="B105" s="57" t="s">
        <v>81</v>
      </c>
      <c r="C105" s="79">
        <v>0.0002</v>
      </c>
      <c r="D105" s="81">
        <f t="shared" si="2"/>
        <v>0.658775</v>
      </c>
    </row>
    <row r="106" spans="1:4" ht="12">
      <c r="A106" s="244" t="s">
        <v>7</v>
      </c>
      <c r="B106" s="57" t="s">
        <v>39</v>
      </c>
      <c r="C106" s="79">
        <v>0.0003</v>
      </c>
      <c r="D106" s="81">
        <f t="shared" si="2"/>
        <v>0.9881624999999999</v>
      </c>
    </row>
    <row r="107" spans="1:4" ht="12">
      <c r="A107" s="244" t="s">
        <v>19</v>
      </c>
      <c r="B107" s="57" t="s">
        <v>32</v>
      </c>
      <c r="C107" s="79">
        <v>0</v>
      </c>
      <c r="D107" s="81">
        <f t="shared" si="2"/>
        <v>0</v>
      </c>
    </row>
    <row r="108" spans="1:4" ht="12">
      <c r="A108" s="244" t="s">
        <v>20</v>
      </c>
      <c r="B108" s="148" t="s">
        <v>140</v>
      </c>
      <c r="C108" s="79">
        <f>SUM(C103:C107)</f>
        <v>0.0196</v>
      </c>
      <c r="D108" s="81">
        <f t="shared" si="2"/>
        <v>64.55995</v>
      </c>
    </row>
    <row r="109" spans="1:4" ht="12">
      <c r="A109" s="282" t="s">
        <v>31</v>
      </c>
      <c r="B109" s="282"/>
      <c r="C109" s="80"/>
      <c r="D109" s="112">
        <f>SUM(D103:D107)</f>
        <v>64.55995</v>
      </c>
    </row>
    <row r="110" spans="1:4" ht="12">
      <c r="A110" s="62"/>
      <c r="B110" s="62"/>
      <c r="C110" s="62"/>
      <c r="D110" s="34"/>
    </row>
    <row r="111" spans="1:4" ht="12">
      <c r="A111" s="62"/>
      <c r="B111" s="62"/>
      <c r="C111" s="62"/>
      <c r="D111" s="34"/>
    </row>
    <row r="112" spans="1:4" ht="12">
      <c r="A112" s="297" t="s">
        <v>82</v>
      </c>
      <c r="B112" s="297"/>
      <c r="C112" s="297"/>
      <c r="D112" s="297"/>
    </row>
    <row r="113" spans="1:4" ht="12">
      <c r="A113" s="244" t="s">
        <v>30</v>
      </c>
      <c r="B113" s="58" t="s">
        <v>83</v>
      </c>
      <c r="C113" s="155" t="s">
        <v>57</v>
      </c>
      <c r="D113" s="155" t="s">
        <v>15</v>
      </c>
    </row>
    <row r="114" spans="1:4" ht="12">
      <c r="A114" s="244" t="s">
        <v>1</v>
      </c>
      <c r="B114" s="57" t="s">
        <v>84</v>
      </c>
      <c r="C114" s="82">
        <v>0</v>
      </c>
      <c r="D114" s="76">
        <f>C114*C43</f>
        <v>0</v>
      </c>
    </row>
    <row r="115" spans="1:4" ht="12">
      <c r="A115" s="288" t="s">
        <v>31</v>
      </c>
      <c r="B115" s="289"/>
      <c r="C115" s="290"/>
      <c r="D115" s="108">
        <f>D114</f>
        <v>0</v>
      </c>
    </row>
    <row r="116" spans="1:4" ht="12">
      <c r="A116" s="13"/>
      <c r="B116" s="30"/>
      <c r="C116" s="13"/>
      <c r="D116" s="34"/>
    </row>
    <row r="117" spans="1:4" ht="12">
      <c r="A117" s="13"/>
      <c r="B117" s="30"/>
      <c r="C117" s="13"/>
      <c r="D117" s="34"/>
    </row>
    <row r="118" spans="1:4" ht="15.75" customHeight="1">
      <c r="A118" s="298" t="s">
        <v>85</v>
      </c>
      <c r="B118" s="298"/>
      <c r="C118" s="298"/>
      <c r="D118" s="69"/>
    </row>
    <row r="119" spans="1:4" ht="12">
      <c r="A119" s="244">
        <v>4</v>
      </c>
      <c r="B119" s="58" t="s">
        <v>86</v>
      </c>
      <c r="C119" s="155" t="s">
        <v>15</v>
      </c>
      <c r="D119" s="34"/>
    </row>
    <row r="120" spans="1:4" ht="12">
      <c r="A120" s="59" t="s">
        <v>29</v>
      </c>
      <c r="B120" s="57" t="s">
        <v>79</v>
      </c>
      <c r="C120" s="83">
        <f>D109</f>
        <v>64.55995</v>
      </c>
      <c r="D120" s="34"/>
    </row>
    <row r="121" spans="1:4" ht="12">
      <c r="A121" s="59" t="s">
        <v>30</v>
      </c>
      <c r="B121" s="57" t="s">
        <v>83</v>
      </c>
      <c r="C121" s="76">
        <f>D115</f>
        <v>0</v>
      </c>
      <c r="D121" s="34"/>
    </row>
    <row r="122" spans="1:4" ht="12">
      <c r="A122" s="282" t="s">
        <v>31</v>
      </c>
      <c r="B122" s="282"/>
      <c r="C122" s="113">
        <f>SUM(C120:C121)</f>
        <v>64.55995</v>
      </c>
      <c r="D122" s="34"/>
    </row>
    <row r="123" spans="1:4" ht="12">
      <c r="A123" s="13"/>
      <c r="B123" s="30"/>
      <c r="C123" s="13"/>
      <c r="D123" s="34"/>
    </row>
    <row r="124" spans="1:4" ht="12.75" thickBot="1">
      <c r="A124" s="13"/>
      <c r="B124" s="30"/>
      <c r="C124" s="13"/>
      <c r="D124" s="34"/>
    </row>
    <row r="125" spans="1:4" ht="12.75" thickBot="1">
      <c r="A125" s="283" t="s">
        <v>87</v>
      </c>
      <c r="B125" s="284"/>
      <c r="C125" s="285"/>
      <c r="D125" s="34"/>
    </row>
    <row r="126" ht="12">
      <c r="D126" s="34"/>
    </row>
    <row r="127" spans="1:4" ht="12">
      <c r="A127" s="103">
        <v>5</v>
      </c>
      <c r="B127" s="103" t="s">
        <v>99</v>
      </c>
      <c r="C127" s="103" t="s">
        <v>15</v>
      </c>
      <c r="D127" s="30"/>
    </row>
    <row r="128" spans="1:4" ht="12">
      <c r="A128" s="14" t="s">
        <v>1</v>
      </c>
      <c r="B128" s="32" t="s">
        <v>27</v>
      </c>
      <c r="C128" s="33">
        <f>'UNIFORME '!F65</f>
        <v>23.125</v>
      </c>
      <c r="D128" s="30"/>
    </row>
    <row r="129" spans="1:4" ht="12">
      <c r="A129" s="14" t="s">
        <v>3</v>
      </c>
      <c r="B129" s="128" t="s">
        <v>142</v>
      </c>
      <c r="C129" s="100"/>
      <c r="D129" s="30"/>
    </row>
    <row r="130" spans="1:4" ht="12">
      <c r="A130" s="36" t="s">
        <v>5</v>
      </c>
      <c r="B130" s="128" t="s">
        <v>137</v>
      </c>
      <c r="C130" s="33"/>
      <c r="D130" s="30"/>
    </row>
    <row r="131" spans="1:4" ht="12">
      <c r="A131" s="286" t="s">
        <v>28</v>
      </c>
      <c r="B131" s="286"/>
      <c r="C131" s="109">
        <f>SUM(C128:C130)</f>
        <v>23.125</v>
      </c>
      <c r="D131" s="54"/>
    </row>
    <row r="132" spans="1:3" ht="12">
      <c r="A132" s="287"/>
      <c r="B132" s="287"/>
      <c r="C132" s="287"/>
    </row>
    <row r="133" spans="1:3" ht="12.75" thickBot="1">
      <c r="A133" s="13"/>
      <c r="B133" s="24"/>
      <c r="C133" s="13"/>
    </row>
    <row r="134" spans="1:4" ht="12.75" thickBot="1">
      <c r="A134" s="283" t="s">
        <v>98</v>
      </c>
      <c r="B134" s="284"/>
      <c r="C134" s="284"/>
      <c r="D134" s="285"/>
    </row>
    <row r="135" spans="1:3" ht="12">
      <c r="A135" s="13"/>
      <c r="B135" s="24"/>
      <c r="C135" s="13"/>
    </row>
    <row r="136" spans="1:4" ht="12">
      <c r="A136" s="244">
        <v>6</v>
      </c>
      <c r="B136" s="58" t="s">
        <v>34</v>
      </c>
      <c r="C136" s="155" t="s">
        <v>57</v>
      </c>
      <c r="D136" s="155" t="s">
        <v>15</v>
      </c>
    </row>
    <row r="137" spans="1:4" ht="12">
      <c r="A137" s="244" t="s">
        <v>1</v>
      </c>
      <c r="B137" s="57" t="s">
        <v>35</v>
      </c>
      <c r="C137" s="60">
        <f>'SERVENTE '!C$137</f>
        <v>0.005</v>
      </c>
      <c r="D137" s="91">
        <f>C$159*C137</f>
        <v>28.844601061375002</v>
      </c>
    </row>
    <row r="138" spans="1:4" ht="12">
      <c r="A138" s="244" t="s">
        <v>3</v>
      </c>
      <c r="B138" s="57" t="s">
        <v>88</v>
      </c>
      <c r="C138" s="60">
        <f>'SERVENTE '!C$138</f>
        <v>0.00506169</v>
      </c>
      <c r="D138" s="91">
        <f>(C$159+D137)*C138</f>
        <v>29.346488178016596</v>
      </c>
    </row>
    <row r="139" spans="1:4" ht="12">
      <c r="A139" s="244" t="s">
        <v>5</v>
      </c>
      <c r="B139" s="57" t="s">
        <v>89</v>
      </c>
      <c r="C139" s="59" t="s">
        <v>97</v>
      </c>
      <c r="D139" s="114">
        <v>0</v>
      </c>
    </row>
    <row r="140" spans="1:4" ht="12">
      <c r="A140" s="244"/>
      <c r="B140" s="57" t="s">
        <v>122</v>
      </c>
      <c r="C140" s="60">
        <v>0.0165</v>
      </c>
      <c r="D140" s="72">
        <f>((C159+D137+D138)/C148)*C140</f>
        <v>112.12517373176381</v>
      </c>
    </row>
    <row r="141" spans="1:4" ht="12">
      <c r="A141" s="244"/>
      <c r="B141" s="57" t="s">
        <v>123</v>
      </c>
      <c r="C141" s="60">
        <v>0.076</v>
      </c>
      <c r="D141" s="72">
        <f>((C159+D137+D138)/C148)*C141</f>
        <v>516.4553456735788</v>
      </c>
    </row>
    <row r="142" spans="1:4" ht="12">
      <c r="A142" s="244"/>
      <c r="B142" s="57" t="s">
        <v>90</v>
      </c>
      <c r="C142" s="59">
        <v>0</v>
      </c>
      <c r="D142" s="114">
        <v>0</v>
      </c>
    </row>
    <row r="143" spans="1:4" ht="12">
      <c r="A143" s="59"/>
      <c r="B143" s="57" t="s">
        <v>124</v>
      </c>
      <c r="C143" s="60">
        <v>0.05</v>
      </c>
      <c r="D143" s="72">
        <f>((C159+D137+D138)/C148)*C143</f>
        <v>339.7732537326176</v>
      </c>
    </row>
    <row r="144" spans="1:5" ht="12">
      <c r="A144" s="244"/>
      <c r="B144" s="90" t="s">
        <v>102</v>
      </c>
      <c r="C144" s="84">
        <f>SUM(C140:C143)</f>
        <v>0.14250000000000002</v>
      </c>
      <c r="D144" s="114">
        <v>0</v>
      </c>
      <c r="E144" s="44"/>
    </row>
    <row r="145" spans="1:5" ht="12" customHeight="1">
      <c r="A145" s="288" t="s">
        <v>103</v>
      </c>
      <c r="B145" s="289"/>
      <c r="C145" s="290"/>
      <c r="D145" s="115">
        <f>(D137+D138+D140+D141+D143)</f>
        <v>1026.5448623773518</v>
      </c>
      <c r="E145" s="44"/>
    </row>
    <row r="146" spans="1:8" ht="12">
      <c r="A146" s="287" t="s">
        <v>100</v>
      </c>
      <c r="B146" s="287"/>
      <c r="C146" s="287"/>
      <c r="D146" s="73"/>
      <c r="E146" s="74"/>
      <c r="F146" s="74"/>
      <c r="G146" s="44"/>
      <c r="H146" s="49"/>
    </row>
    <row r="147" spans="1:8" ht="12.75" thickBot="1">
      <c r="A147" s="291" t="s">
        <v>101</v>
      </c>
      <c r="B147" s="291"/>
      <c r="C147" s="291"/>
      <c r="D147" s="85"/>
      <c r="E147" s="74"/>
      <c r="F147" s="74"/>
      <c r="G147" s="44"/>
      <c r="H147" s="49"/>
    </row>
    <row r="148" spans="1:9" s="43" customFormat="1" ht="12.75" thickBot="1">
      <c r="A148" s="292" t="s">
        <v>125</v>
      </c>
      <c r="B148" s="293"/>
      <c r="C148" s="116">
        <v>0.8575</v>
      </c>
      <c r="D148" s="86"/>
      <c r="E148" s="87"/>
      <c r="F148" s="87"/>
      <c r="G148" s="88"/>
      <c r="H148" s="49"/>
      <c r="I148" s="2"/>
    </row>
    <row r="149" spans="6:8" ht="12">
      <c r="F149" s="50"/>
      <c r="G149" s="49"/>
      <c r="H149" s="49"/>
    </row>
    <row r="150" spans="6:8" ht="12">
      <c r="F150" s="50"/>
      <c r="G150" s="49"/>
      <c r="H150" s="49"/>
    </row>
    <row r="151" spans="1:8" ht="12">
      <c r="A151" s="281" t="s">
        <v>91</v>
      </c>
      <c r="B151" s="281"/>
      <c r="C151" s="281"/>
      <c r="D151" s="70"/>
      <c r="F151" s="50"/>
      <c r="G151" s="49"/>
      <c r="H151" s="49"/>
    </row>
    <row r="152" spans="6:8" ht="12">
      <c r="F152" s="50"/>
      <c r="G152" s="49"/>
      <c r="H152" s="49"/>
    </row>
    <row r="153" spans="1:8" ht="12">
      <c r="A153" s="59"/>
      <c r="B153" s="155" t="s">
        <v>92</v>
      </c>
      <c r="C153" s="155" t="s">
        <v>15</v>
      </c>
      <c r="F153" s="50"/>
      <c r="G153" s="49"/>
      <c r="H153" s="49"/>
    </row>
    <row r="154" spans="1:8" ht="12">
      <c r="A154" s="244" t="s">
        <v>1</v>
      </c>
      <c r="B154" s="57" t="s">
        <v>36</v>
      </c>
      <c r="C154" s="67">
        <f>C43</f>
        <v>3293.875</v>
      </c>
      <c r="F154" s="50"/>
      <c r="G154" s="49"/>
      <c r="H154" s="49"/>
    </row>
    <row r="155" spans="1:8" ht="12">
      <c r="A155" s="244" t="s">
        <v>3</v>
      </c>
      <c r="B155" s="57" t="s">
        <v>93</v>
      </c>
      <c r="C155" s="72">
        <f>C85</f>
        <v>2282.8515375</v>
      </c>
      <c r="F155" s="50"/>
      <c r="G155" s="49"/>
      <c r="H155" s="49"/>
    </row>
    <row r="156" spans="1:8" ht="12">
      <c r="A156" s="244" t="s">
        <v>5</v>
      </c>
      <c r="B156" s="57" t="s">
        <v>71</v>
      </c>
      <c r="C156" s="67">
        <f>D96</f>
        <v>104.50872477500002</v>
      </c>
      <c r="F156" s="50"/>
      <c r="G156" s="49"/>
      <c r="H156" s="49"/>
    </row>
    <row r="157" spans="1:8" ht="12">
      <c r="A157" s="244" t="s">
        <v>7</v>
      </c>
      <c r="B157" s="57" t="s">
        <v>77</v>
      </c>
      <c r="C157" s="89">
        <f>C122</f>
        <v>64.55995</v>
      </c>
      <c r="F157" s="50"/>
      <c r="G157" s="49"/>
      <c r="H157" s="49"/>
    </row>
    <row r="158" spans="1:8" ht="12">
      <c r="A158" s="244" t="s">
        <v>19</v>
      </c>
      <c r="B158" s="57" t="s">
        <v>94</v>
      </c>
      <c r="C158" s="67">
        <f>C131</f>
        <v>23.125</v>
      </c>
      <c r="F158" s="50"/>
      <c r="G158" s="49"/>
      <c r="H158" s="49"/>
    </row>
    <row r="159" spans="1:8" ht="12">
      <c r="A159" s="282" t="s">
        <v>95</v>
      </c>
      <c r="B159" s="282"/>
      <c r="C159" s="115">
        <f>SUM(C154:C158)</f>
        <v>5768.920212275</v>
      </c>
      <c r="F159" s="50"/>
      <c r="G159" s="49"/>
      <c r="H159" s="49"/>
    </row>
    <row r="160" spans="1:8" ht="12">
      <c r="A160" s="244" t="s">
        <v>20</v>
      </c>
      <c r="B160" s="57" t="s">
        <v>96</v>
      </c>
      <c r="C160" s="117">
        <f>D145</f>
        <v>1026.5448623773518</v>
      </c>
      <c r="F160" s="50"/>
      <c r="G160" s="49"/>
      <c r="H160" s="49"/>
    </row>
    <row r="161" spans="1:8" ht="12">
      <c r="A161" s="282" t="s">
        <v>104</v>
      </c>
      <c r="B161" s="282"/>
      <c r="C161" s="92">
        <f>C159+C160</f>
        <v>6795.465074652352</v>
      </c>
      <c r="D161" s="45"/>
      <c r="F161" s="50"/>
      <c r="G161" s="49"/>
      <c r="H161" s="49"/>
    </row>
    <row r="162" spans="6:8" ht="12">
      <c r="F162" s="71"/>
      <c r="G162" s="49"/>
      <c r="H162" s="49"/>
    </row>
  </sheetData>
  <sheetProtection/>
  <mergeCells count="43">
    <mergeCell ref="A1:D1"/>
    <mergeCell ref="A3:D3"/>
    <mergeCell ref="A5:D5"/>
    <mergeCell ref="A7:B7"/>
    <mergeCell ref="A8:B8"/>
    <mergeCell ref="A9:B9"/>
    <mergeCell ref="A11:C11"/>
    <mergeCell ref="A17:C17"/>
    <mergeCell ref="A18:C18"/>
    <mergeCell ref="A24:C24"/>
    <mergeCell ref="A26:C26"/>
    <mergeCell ref="A32:C32"/>
    <mergeCell ref="A34:C34"/>
    <mergeCell ref="A43:B43"/>
    <mergeCell ref="A46:D46"/>
    <mergeCell ref="A48:D48"/>
    <mergeCell ref="A52:B52"/>
    <mergeCell ref="A55:D55"/>
    <mergeCell ref="A65:B65"/>
    <mergeCell ref="A68:C68"/>
    <mergeCell ref="A77:B77"/>
    <mergeCell ref="A80:C80"/>
    <mergeCell ref="A85:B85"/>
    <mergeCell ref="A87:D87"/>
    <mergeCell ref="A96:B96"/>
    <mergeCell ref="A99:D99"/>
    <mergeCell ref="A101:D101"/>
    <mergeCell ref="A109:B109"/>
    <mergeCell ref="A112:D112"/>
    <mergeCell ref="A115:C115"/>
    <mergeCell ref="A118:C118"/>
    <mergeCell ref="A122:B122"/>
    <mergeCell ref="A125:C125"/>
    <mergeCell ref="A131:B131"/>
    <mergeCell ref="A132:C132"/>
    <mergeCell ref="A134:D134"/>
    <mergeCell ref="A161:B161"/>
    <mergeCell ref="A145:C145"/>
    <mergeCell ref="A146:C146"/>
    <mergeCell ref="A147:C147"/>
    <mergeCell ref="A148:B148"/>
    <mergeCell ref="A151:C151"/>
    <mergeCell ref="A159:B159"/>
  </mergeCells>
  <printOptions/>
  <pageMargins left="0.7086614173228347" right="0.11811023622047245" top="0.3937007874015748" bottom="0.3937007874015748" header="0.31496062992125984" footer="0.31496062992125984"/>
  <pageSetup fitToHeight="0" horizontalDpi="600" verticalDpi="600" orientation="portrait" paperSize="9" scale="69" r:id="rId1"/>
  <rowBreaks count="1" manualBreakCount="1">
    <brk id="7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="80" zoomScaleSheetLayoutView="80" zoomScalePageLayoutView="0" workbookViewId="0" topLeftCell="A130">
      <selection activeCell="D138" sqref="D138"/>
    </sheetView>
  </sheetViews>
  <sheetFormatPr defaultColWidth="9.140625" defaultRowHeight="15"/>
  <cols>
    <col min="1" max="1" width="25.140625" style="247" customWidth="1"/>
    <col min="2" max="2" width="58.28125" style="2" customWidth="1"/>
    <col min="3" max="3" width="23.57421875" style="2" customWidth="1"/>
    <col min="4" max="4" width="16.28125" style="2" bestFit="1" customWidth="1"/>
    <col min="5" max="5" width="13.28125" style="2" bestFit="1" customWidth="1"/>
    <col min="6" max="6" width="16.00390625" style="2" hidden="1" customWidth="1"/>
    <col min="7" max="7" width="13.28125" style="2" customWidth="1"/>
    <col min="8" max="8" width="16.00390625" style="2" bestFit="1" customWidth="1"/>
    <col min="9" max="9" width="13.57421875" style="2" bestFit="1" customWidth="1"/>
    <col min="10" max="10" width="13.7109375" style="2" customWidth="1"/>
    <col min="11" max="16384" width="9.140625" style="2" customWidth="1"/>
  </cols>
  <sheetData>
    <row r="1" spans="1:4" ht="12">
      <c r="A1" s="311" t="s">
        <v>40</v>
      </c>
      <c r="B1" s="311"/>
      <c r="C1" s="311"/>
      <c r="D1" s="311"/>
    </row>
    <row r="2" spans="1:4" ht="12.75" thickBot="1">
      <c r="A2" s="3"/>
      <c r="B2" s="3"/>
      <c r="C2" s="3"/>
      <c r="D2" s="1"/>
    </row>
    <row r="3" spans="1:4" ht="12.75" thickBot="1">
      <c r="A3" s="312" t="s">
        <v>107</v>
      </c>
      <c r="B3" s="313"/>
      <c r="C3" s="313"/>
      <c r="D3" s="314"/>
    </row>
    <row r="4" spans="1:4" ht="12.75" thickBot="1">
      <c r="A4" s="5"/>
      <c r="B4" s="5"/>
      <c r="C4" s="5"/>
      <c r="D4" s="4"/>
    </row>
    <row r="5" spans="1:4" ht="12.75" thickBot="1">
      <c r="A5" s="312" t="str">
        <f>C27</f>
        <v>BOMBEIRO HIDRAULICO </v>
      </c>
      <c r="B5" s="313"/>
      <c r="C5" s="313"/>
      <c r="D5" s="314"/>
    </row>
    <row r="6" spans="1:4" ht="12">
      <c r="A6" s="7"/>
      <c r="B6" s="6"/>
      <c r="C6" s="7"/>
      <c r="D6" s="6"/>
    </row>
    <row r="7" spans="1:4" ht="12">
      <c r="A7" s="315" t="s">
        <v>145</v>
      </c>
      <c r="B7" s="316"/>
      <c r="C7" s="8"/>
      <c r="D7" s="6"/>
    </row>
    <row r="8" spans="1:4" ht="12">
      <c r="A8" s="315" t="s">
        <v>147</v>
      </c>
      <c r="B8" s="316"/>
      <c r="C8" s="9"/>
      <c r="D8" s="10"/>
    </row>
    <row r="9" spans="1:4" ht="12">
      <c r="A9" s="315" t="s">
        <v>144</v>
      </c>
      <c r="B9" s="316"/>
      <c r="C9" s="11"/>
      <c r="D9" s="10"/>
    </row>
    <row r="10" spans="1:3" ht="12">
      <c r="A10" s="246"/>
      <c r="B10" s="12"/>
      <c r="C10" s="13"/>
    </row>
    <row r="11" spans="1:3" ht="12">
      <c r="A11" s="317" t="s">
        <v>0</v>
      </c>
      <c r="B11" s="317"/>
      <c r="C11" s="317"/>
    </row>
    <row r="12" spans="1:3" ht="12">
      <c r="A12" s="14" t="s">
        <v>1</v>
      </c>
      <c r="B12" s="15" t="s">
        <v>2</v>
      </c>
      <c r="C12" s="41">
        <v>44679</v>
      </c>
    </row>
    <row r="13" spans="1:3" ht="12">
      <c r="A13" s="14" t="s">
        <v>3</v>
      </c>
      <c r="B13" s="15" t="s">
        <v>4</v>
      </c>
      <c r="C13" s="104" t="s">
        <v>118</v>
      </c>
    </row>
    <row r="14" spans="1:3" ht="12">
      <c r="A14" s="14" t="s">
        <v>5</v>
      </c>
      <c r="B14" s="15" t="s">
        <v>6</v>
      </c>
      <c r="C14" s="17" t="s">
        <v>374</v>
      </c>
    </row>
    <row r="15" spans="1:3" ht="12">
      <c r="A15" s="14" t="s">
        <v>7</v>
      </c>
      <c r="B15" s="15" t="s">
        <v>8</v>
      </c>
      <c r="C15" s="16">
        <v>12</v>
      </c>
    </row>
    <row r="16" spans="1:3" ht="12">
      <c r="A16" s="18"/>
      <c r="B16" s="19"/>
      <c r="C16" s="18"/>
    </row>
    <row r="17" spans="1:3" ht="12">
      <c r="A17" s="305"/>
      <c r="B17" s="305"/>
      <c r="C17" s="305"/>
    </row>
    <row r="18" spans="1:3" ht="12">
      <c r="A18" s="305" t="s">
        <v>41</v>
      </c>
      <c r="B18" s="305"/>
      <c r="C18" s="305"/>
    </row>
    <row r="19" spans="1:3" ht="36">
      <c r="A19" s="101" t="s">
        <v>42</v>
      </c>
      <c r="B19" s="101" t="s">
        <v>43</v>
      </c>
      <c r="C19" s="102" t="s">
        <v>44</v>
      </c>
    </row>
    <row r="20" spans="1:3" ht="12">
      <c r="A20" s="119" t="str">
        <f>C27</f>
        <v>BOMBEIRO HIDRAULICO </v>
      </c>
      <c r="B20" s="94" t="s">
        <v>105</v>
      </c>
      <c r="C20" s="95">
        <v>1</v>
      </c>
    </row>
    <row r="21" spans="1:3" ht="12">
      <c r="A21" s="99"/>
      <c r="B21" s="21"/>
      <c r="C21" s="29"/>
    </row>
    <row r="22" spans="1:3" ht="12">
      <c r="A22" s="99"/>
      <c r="B22" s="20"/>
      <c r="C22" s="98"/>
    </row>
    <row r="23" spans="1:3" ht="12">
      <c r="A23" s="99"/>
      <c r="B23" s="20"/>
      <c r="C23" s="23"/>
    </row>
    <row r="24" spans="1:3" ht="12">
      <c r="A24" s="306"/>
      <c r="B24" s="306"/>
      <c r="C24" s="306"/>
    </row>
    <row r="25" spans="1:3" ht="12">
      <c r="A25" s="18"/>
      <c r="B25" s="97"/>
      <c r="C25" s="97"/>
    </row>
    <row r="26" spans="1:3" ht="12">
      <c r="A26" s="307" t="s">
        <v>9</v>
      </c>
      <c r="B26" s="307"/>
      <c r="C26" s="307"/>
    </row>
    <row r="27" spans="1:3" ht="12">
      <c r="A27" s="99">
        <v>1</v>
      </c>
      <c r="B27" s="20" t="s">
        <v>10</v>
      </c>
      <c r="C27" s="98" t="s">
        <v>158</v>
      </c>
    </row>
    <row r="28" spans="1:3" ht="12">
      <c r="A28" s="99">
        <v>2</v>
      </c>
      <c r="B28" s="20" t="s">
        <v>45</v>
      </c>
      <c r="C28" s="61" t="s">
        <v>213</v>
      </c>
    </row>
    <row r="29" spans="1:4" ht="12">
      <c r="A29" s="99">
        <v>3</v>
      </c>
      <c r="B29" s="147" t="s">
        <v>139</v>
      </c>
      <c r="C29" s="150">
        <v>1821.13</v>
      </c>
      <c r="D29" s="25"/>
    </row>
    <row r="30" spans="1:4" ht="12">
      <c r="A30" s="99">
        <v>4</v>
      </c>
      <c r="B30" s="20" t="s">
        <v>11</v>
      </c>
      <c r="C30" s="66" t="str">
        <f>C27</f>
        <v>BOMBEIRO HIDRAULICO </v>
      </c>
      <c r="D30" s="25"/>
    </row>
    <row r="31" spans="1:4" ht="12">
      <c r="A31" s="99">
        <v>5</v>
      </c>
      <c r="B31" s="20" t="s">
        <v>12</v>
      </c>
      <c r="C31" s="55">
        <v>43466</v>
      </c>
      <c r="D31" s="28"/>
    </row>
    <row r="32" spans="1:4" ht="12">
      <c r="A32" s="308"/>
      <c r="B32" s="308"/>
      <c r="C32" s="308"/>
      <c r="D32" s="28"/>
    </row>
    <row r="33" spans="1:4" ht="12">
      <c r="A33" s="18"/>
      <c r="B33" s="24"/>
      <c r="C33" s="18"/>
      <c r="D33" s="25"/>
    </row>
    <row r="34" spans="1:4" ht="12">
      <c r="A34" s="309" t="s">
        <v>13</v>
      </c>
      <c r="B34" s="310"/>
      <c r="C34" s="310"/>
      <c r="D34" s="25"/>
    </row>
    <row r="35" spans="1:4" ht="12">
      <c r="A35" s="98">
        <v>1</v>
      </c>
      <c r="B35" s="98" t="s">
        <v>14</v>
      </c>
      <c r="C35" s="98" t="s">
        <v>15</v>
      </c>
      <c r="D35" s="25"/>
    </row>
    <row r="36" spans="1:4" ht="12">
      <c r="A36" s="46" t="s">
        <v>1</v>
      </c>
      <c r="B36" s="21" t="s">
        <v>16</v>
      </c>
      <c r="C36" s="26">
        <f>C29</f>
        <v>1821.13</v>
      </c>
      <c r="D36" s="25"/>
    </row>
    <row r="37" spans="1:4" ht="12">
      <c r="A37" s="98" t="s">
        <v>3</v>
      </c>
      <c r="B37" s="118" t="s">
        <v>138</v>
      </c>
      <c r="C37" s="145"/>
      <c r="D37" s="25"/>
    </row>
    <row r="38" spans="1:4" ht="12">
      <c r="A38" s="46" t="s">
        <v>5</v>
      </c>
      <c r="B38" s="27" t="s">
        <v>17</v>
      </c>
      <c r="C38" s="29"/>
      <c r="D38" s="25"/>
    </row>
    <row r="39" spans="1:4" ht="12">
      <c r="A39" s="46" t="s">
        <v>7</v>
      </c>
      <c r="B39" s="21" t="s">
        <v>18</v>
      </c>
      <c r="C39" s="22">
        <v>0</v>
      </c>
      <c r="D39" s="25"/>
    </row>
    <row r="40" spans="1:4" ht="12">
      <c r="A40" s="46" t="s">
        <v>19</v>
      </c>
      <c r="B40" s="21" t="s">
        <v>46</v>
      </c>
      <c r="C40" s="22">
        <v>0</v>
      </c>
      <c r="D40" s="31"/>
    </row>
    <row r="41" spans="1:4" ht="12">
      <c r="A41" s="46" t="s">
        <v>20</v>
      </c>
      <c r="B41" s="21" t="s">
        <v>47</v>
      </c>
      <c r="C41" s="22">
        <v>0</v>
      </c>
      <c r="D41" s="31"/>
    </row>
    <row r="42" spans="1:3" ht="12">
      <c r="A42" s="46" t="s">
        <v>21</v>
      </c>
      <c r="B42" s="21" t="s">
        <v>38</v>
      </c>
      <c r="C42" s="22"/>
    </row>
    <row r="43" spans="1:4" ht="12">
      <c r="A43" s="301" t="s">
        <v>23</v>
      </c>
      <c r="B43" s="301"/>
      <c r="C43" s="105">
        <f>SUM(C36:C42)</f>
        <v>1821.13</v>
      </c>
      <c r="D43" s="56"/>
    </row>
    <row r="44" spans="1:4" ht="12">
      <c r="A44" s="13"/>
      <c r="B44" s="30"/>
      <c r="C44" s="13"/>
      <c r="D44" s="56"/>
    </row>
    <row r="45" spans="1:4" ht="12">
      <c r="A45" s="13"/>
      <c r="B45" s="30"/>
      <c r="C45" s="13"/>
      <c r="D45" s="56"/>
    </row>
    <row r="46" spans="1:4" ht="12">
      <c r="A46" s="302" t="s">
        <v>48</v>
      </c>
      <c r="B46" s="302"/>
      <c r="C46" s="302"/>
      <c r="D46" s="302"/>
    </row>
    <row r="47" spans="1:4" ht="12">
      <c r="A47" s="38"/>
      <c r="B47" s="65"/>
      <c r="C47" s="65"/>
      <c r="D47" s="56"/>
    </row>
    <row r="48" spans="1:4" ht="12">
      <c r="A48" s="303" t="s">
        <v>49</v>
      </c>
      <c r="B48" s="303"/>
      <c r="C48" s="303"/>
      <c r="D48" s="303"/>
    </row>
    <row r="49" spans="1:4" s="49" customFormat="1" ht="12">
      <c r="A49" s="99" t="s">
        <v>50</v>
      </c>
      <c r="B49" s="99" t="s">
        <v>51</v>
      </c>
      <c r="C49" s="155" t="s">
        <v>57</v>
      </c>
      <c r="D49" s="99" t="s">
        <v>15</v>
      </c>
    </row>
    <row r="50" spans="1:4" s="49" customFormat="1" ht="12">
      <c r="A50" s="99" t="s">
        <v>1</v>
      </c>
      <c r="B50" s="57" t="s">
        <v>37</v>
      </c>
      <c r="C50" s="79">
        <v>0.0833</v>
      </c>
      <c r="D50" s="75">
        <f>C50*$C$43</f>
        <v>151.700129</v>
      </c>
    </row>
    <row r="51" spans="1:4" s="49" customFormat="1" ht="12">
      <c r="A51" s="99" t="s">
        <v>3</v>
      </c>
      <c r="B51" s="57" t="s">
        <v>52</v>
      </c>
      <c r="C51" s="79">
        <v>0.121</v>
      </c>
      <c r="D51" s="75">
        <f>C51*$C$43</f>
        <v>220.35673</v>
      </c>
    </row>
    <row r="52" spans="1:4" s="49" customFormat="1" ht="12">
      <c r="A52" s="304" t="s">
        <v>53</v>
      </c>
      <c r="B52" s="304"/>
      <c r="C52" s="79">
        <f>SUM(C50:C51)</f>
        <v>0.20429999999999998</v>
      </c>
      <c r="D52" s="106">
        <f>SUM(D50:D51)</f>
        <v>372.05685900000003</v>
      </c>
    </row>
    <row r="53" spans="1:4" s="49" customFormat="1" ht="12">
      <c r="A53" s="53"/>
      <c r="B53" s="53"/>
      <c r="C53" s="53"/>
      <c r="D53" s="56"/>
    </row>
    <row r="54" spans="1:4" s="49" customFormat="1" ht="12">
      <c r="A54" s="53"/>
      <c r="B54" s="53"/>
      <c r="C54" s="53"/>
      <c r="D54" s="56"/>
    </row>
    <row r="55" spans="1:4" s="49" customFormat="1" ht="12">
      <c r="A55" s="299" t="s">
        <v>54</v>
      </c>
      <c r="B55" s="299"/>
      <c r="C55" s="299"/>
      <c r="D55" s="299"/>
    </row>
    <row r="56" spans="1:4" s="49" customFormat="1" ht="12">
      <c r="A56" s="244" t="s">
        <v>55</v>
      </c>
      <c r="B56" s="58" t="s">
        <v>56</v>
      </c>
      <c r="C56" s="155" t="s">
        <v>57</v>
      </c>
      <c r="D56" s="155" t="s">
        <v>15</v>
      </c>
    </row>
    <row r="57" spans="1:4" s="49" customFormat="1" ht="12">
      <c r="A57" s="59" t="s">
        <v>1</v>
      </c>
      <c r="B57" s="57" t="s">
        <v>58</v>
      </c>
      <c r="C57" s="60">
        <v>0.2</v>
      </c>
      <c r="D57" s="76">
        <f>C57*$C$43</f>
        <v>364.22600000000006</v>
      </c>
    </row>
    <row r="58" spans="1:4" s="49" customFormat="1" ht="12">
      <c r="A58" s="59" t="s">
        <v>3</v>
      </c>
      <c r="B58" s="57" t="s">
        <v>59</v>
      </c>
      <c r="C58" s="60">
        <v>0.025</v>
      </c>
      <c r="D58" s="76">
        <f aca="true" t="shared" si="0" ref="D58:D64">C58*$C$43</f>
        <v>45.52825000000001</v>
      </c>
    </row>
    <row r="59" spans="1:4" s="49" customFormat="1" ht="12">
      <c r="A59" s="59" t="s">
        <v>5</v>
      </c>
      <c r="B59" s="57" t="s">
        <v>60</v>
      </c>
      <c r="C59" s="107">
        <f>'SERVENTE '!C58</f>
        <v>0.015</v>
      </c>
      <c r="D59" s="76">
        <f>C59*$C$43</f>
        <v>27.316950000000002</v>
      </c>
    </row>
    <row r="60" spans="1:4" s="49" customFormat="1" ht="12">
      <c r="A60" s="59" t="s">
        <v>7</v>
      </c>
      <c r="B60" s="57" t="s">
        <v>61</v>
      </c>
      <c r="C60" s="60">
        <v>0.015</v>
      </c>
      <c r="D60" s="76">
        <f t="shared" si="0"/>
        <v>27.316950000000002</v>
      </c>
    </row>
    <row r="61" spans="1:4" s="49" customFormat="1" ht="12">
      <c r="A61" s="59" t="s">
        <v>19</v>
      </c>
      <c r="B61" s="57" t="s">
        <v>62</v>
      </c>
      <c r="C61" s="60">
        <v>0.01</v>
      </c>
      <c r="D61" s="76">
        <f t="shared" si="0"/>
        <v>18.2113</v>
      </c>
    </row>
    <row r="62" spans="1:4" s="49" customFormat="1" ht="12">
      <c r="A62" s="59" t="s">
        <v>20</v>
      </c>
      <c r="B62" s="57" t="s">
        <v>63</v>
      </c>
      <c r="C62" s="60">
        <v>0.006</v>
      </c>
      <c r="D62" s="76">
        <f t="shared" si="0"/>
        <v>10.92678</v>
      </c>
    </row>
    <row r="63" spans="1:4" s="49" customFormat="1" ht="12">
      <c r="A63" s="59" t="s">
        <v>21</v>
      </c>
      <c r="B63" s="57" t="s">
        <v>64</v>
      </c>
      <c r="C63" s="60">
        <v>0.002</v>
      </c>
      <c r="D63" s="76">
        <f t="shared" si="0"/>
        <v>3.6422600000000003</v>
      </c>
    </row>
    <row r="64" spans="1:4" s="49" customFormat="1" ht="12">
      <c r="A64" s="59" t="s">
        <v>22</v>
      </c>
      <c r="B64" s="57" t="s">
        <v>65</v>
      </c>
      <c r="C64" s="60">
        <v>0.08</v>
      </c>
      <c r="D64" s="76">
        <f t="shared" si="0"/>
        <v>145.6904</v>
      </c>
    </row>
    <row r="65" spans="1:4" s="49" customFormat="1" ht="12">
      <c r="A65" s="282" t="s">
        <v>31</v>
      </c>
      <c r="B65" s="282"/>
      <c r="C65" s="60">
        <f>SUM(C57:C64)</f>
        <v>0.35300000000000004</v>
      </c>
      <c r="D65" s="108">
        <f>SUM(D57:D64)</f>
        <v>642.8588900000002</v>
      </c>
    </row>
    <row r="66" spans="1:4" s="49" customFormat="1" ht="12">
      <c r="A66" s="53"/>
      <c r="B66" s="53"/>
      <c r="C66" s="53"/>
      <c r="D66" s="56"/>
    </row>
    <row r="67" spans="1:4" s="49" customFormat="1" ht="12">
      <c r="A67" s="53"/>
      <c r="B67" s="53"/>
      <c r="C67" s="53"/>
      <c r="D67" s="56"/>
    </row>
    <row r="68" spans="1:4" s="49" customFormat="1" ht="12">
      <c r="A68" s="299" t="s">
        <v>66</v>
      </c>
      <c r="B68" s="299"/>
      <c r="C68" s="299"/>
      <c r="D68" s="56"/>
    </row>
    <row r="69" spans="1:4" ht="12">
      <c r="A69" s="98" t="s">
        <v>67</v>
      </c>
      <c r="B69" s="98" t="s">
        <v>24</v>
      </c>
      <c r="C69" s="98" t="s">
        <v>15</v>
      </c>
      <c r="D69" s="56"/>
    </row>
    <row r="70" spans="1:4" ht="12">
      <c r="A70" s="46" t="s">
        <v>1</v>
      </c>
      <c r="B70" s="57" t="s">
        <v>149</v>
      </c>
      <c r="C70" s="40">
        <f>(3.8*2*22)-(6%*C29)</f>
        <v>57.93219999999998</v>
      </c>
      <c r="D70" s="56"/>
    </row>
    <row r="71" spans="1:5" ht="12">
      <c r="A71" s="98" t="s">
        <v>3</v>
      </c>
      <c r="B71" s="57" t="s">
        <v>376</v>
      </c>
      <c r="C71" s="47">
        <f>(15*22)-(15*22*10%)</f>
        <v>297</v>
      </c>
      <c r="D71" s="120"/>
      <c r="E71" s="45"/>
    </row>
    <row r="72" spans="1:5" ht="12">
      <c r="A72" s="129" t="s">
        <v>5</v>
      </c>
      <c r="B72" s="57" t="s">
        <v>121</v>
      </c>
      <c r="C72" s="29">
        <v>10</v>
      </c>
      <c r="D72" s="25"/>
      <c r="E72" s="45"/>
    </row>
    <row r="73" spans="1:5" ht="12">
      <c r="A73" s="46" t="s">
        <v>7</v>
      </c>
      <c r="B73" s="57" t="s">
        <v>120</v>
      </c>
      <c r="C73" s="29">
        <v>10</v>
      </c>
      <c r="D73" s="25"/>
      <c r="E73" s="45"/>
    </row>
    <row r="74" spans="1:5" ht="12">
      <c r="A74" s="46" t="s">
        <v>68</v>
      </c>
      <c r="B74" s="57" t="s">
        <v>108</v>
      </c>
      <c r="C74" s="29">
        <v>0</v>
      </c>
      <c r="D74" s="25"/>
      <c r="E74" s="45"/>
    </row>
    <row r="75" spans="1:5" ht="12">
      <c r="A75" s="46" t="s">
        <v>20</v>
      </c>
      <c r="B75" s="51" t="s">
        <v>378</v>
      </c>
      <c r="C75" s="22">
        <v>15</v>
      </c>
      <c r="D75" s="25"/>
      <c r="E75" s="45"/>
    </row>
    <row r="76" spans="1:4" ht="12">
      <c r="A76" s="52" t="s">
        <v>21</v>
      </c>
      <c r="B76" s="51" t="s">
        <v>119</v>
      </c>
      <c r="C76" s="22">
        <v>100</v>
      </c>
      <c r="D76" s="25"/>
    </row>
    <row r="77" spans="1:4" ht="12">
      <c r="A77" s="286" t="s">
        <v>25</v>
      </c>
      <c r="B77" s="286" t="s">
        <v>26</v>
      </c>
      <c r="C77" s="109">
        <f>SUM(C70:C76)</f>
        <v>489.93219999999997</v>
      </c>
      <c r="D77" s="35"/>
    </row>
    <row r="78" spans="1:4" ht="12">
      <c r="A78" s="13"/>
      <c r="B78" s="30"/>
      <c r="C78" s="13"/>
      <c r="D78" s="34"/>
    </row>
    <row r="79" spans="1:4" ht="12">
      <c r="A79" s="13"/>
      <c r="B79" s="30"/>
      <c r="C79" s="13"/>
      <c r="D79" s="34"/>
    </row>
    <row r="80" spans="1:4" ht="12">
      <c r="A80" s="300" t="s">
        <v>69</v>
      </c>
      <c r="B80" s="300"/>
      <c r="C80" s="300"/>
      <c r="D80" s="34"/>
    </row>
    <row r="81" spans="1:4" ht="12">
      <c r="A81" s="244">
        <v>2</v>
      </c>
      <c r="B81" s="58" t="s">
        <v>70</v>
      </c>
      <c r="C81" s="155" t="s">
        <v>15</v>
      </c>
      <c r="D81" s="34"/>
    </row>
    <row r="82" spans="1:4" ht="12">
      <c r="A82" s="244" t="s">
        <v>50</v>
      </c>
      <c r="B82" s="57" t="s">
        <v>51</v>
      </c>
      <c r="C82" s="77">
        <f>D52</f>
        <v>372.05685900000003</v>
      </c>
      <c r="D82" s="34"/>
    </row>
    <row r="83" spans="1:4" ht="12">
      <c r="A83" s="244" t="s">
        <v>55</v>
      </c>
      <c r="B83" s="57" t="s">
        <v>56</v>
      </c>
      <c r="C83" s="77">
        <f>D65</f>
        <v>642.8588900000002</v>
      </c>
      <c r="D83" s="34"/>
    </row>
    <row r="84" spans="1:4" ht="12">
      <c r="A84" s="244" t="s">
        <v>67</v>
      </c>
      <c r="B84" s="57" t="s">
        <v>24</v>
      </c>
      <c r="C84" s="67">
        <f>C77</f>
        <v>489.93219999999997</v>
      </c>
      <c r="D84" s="34"/>
    </row>
    <row r="85" spans="1:4" ht="12">
      <c r="A85" s="282" t="s">
        <v>31</v>
      </c>
      <c r="B85" s="282"/>
      <c r="C85" s="110">
        <f>SUM(C82:C84)</f>
        <v>1504.8479490000002</v>
      </c>
      <c r="D85" s="34"/>
    </row>
    <row r="86" spans="1:4" ht="12.75" thickBot="1">
      <c r="A86" s="13"/>
      <c r="B86" s="30"/>
      <c r="C86" s="13"/>
      <c r="D86" s="34"/>
    </row>
    <row r="87" spans="1:4" ht="12.75" thickBot="1">
      <c r="A87" s="294" t="s">
        <v>71</v>
      </c>
      <c r="B87" s="295"/>
      <c r="C87" s="295"/>
      <c r="D87" s="296"/>
    </row>
    <row r="88" spans="1:4" ht="12">
      <c r="A88" s="62"/>
      <c r="B88" s="62"/>
      <c r="C88" s="62"/>
      <c r="D88" s="63"/>
    </row>
    <row r="89" spans="1:4" ht="12">
      <c r="A89" s="244">
        <v>3</v>
      </c>
      <c r="B89" s="58" t="s">
        <v>33</v>
      </c>
      <c r="C89" s="155" t="s">
        <v>57</v>
      </c>
      <c r="D89" s="155" t="s">
        <v>15</v>
      </c>
    </row>
    <row r="90" spans="1:4" ht="12">
      <c r="A90" s="244" t="s">
        <v>1</v>
      </c>
      <c r="B90" s="57" t="s">
        <v>72</v>
      </c>
      <c r="C90" s="42">
        <v>0.0042</v>
      </c>
      <c r="D90" s="64">
        <f aca="true" t="shared" si="1" ref="D90:D95">C90*$C$43</f>
        <v>7.648746</v>
      </c>
    </row>
    <row r="91" spans="1:4" ht="12">
      <c r="A91" s="244" t="s">
        <v>3</v>
      </c>
      <c r="B91" s="57" t="s">
        <v>73</v>
      </c>
      <c r="C91" s="37">
        <f>C64*C90</f>
        <v>0.000336</v>
      </c>
      <c r="D91" s="64">
        <f t="shared" si="1"/>
        <v>0.6118996800000001</v>
      </c>
    </row>
    <row r="92" spans="1:4" ht="12">
      <c r="A92" s="244" t="s">
        <v>5</v>
      </c>
      <c r="B92" s="57" t="s">
        <v>74</v>
      </c>
      <c r="C92" s="39">
        <f>0.42%*(40%+10%)*8%</f>
        <v>0.000168</v>
      </c>
      <c r="D92" s="64">
        <f t="shared" si="1"/>
        <v>0.30594984000000003</v>
      </c>
    </row>
    <row r="93" spans="1:4" ht="12">
      <c r="A93" s="244" t="s">
        <v>7</v>
      </c>
      <c r="B93" s="57" t="s">
        <v>106</v>
      </c>
      <c r="C93" s="93">
        <v>0.0194</v>
      </c>
      <c r="D93" s="64">
        <f t="shared" si="1"/>
        <v>35.329922</v>
      </c>
    </row>
    <row r="94" spans="1:4" ht="24">
      <c r="A94" s="244" t="s">
        <v>19</v>
      </c>
      <c r="B94" s="57" t="s">
        <v>75</v>
      </c>
      <c r="C94" s="48">
        <f>(C93*C65)</f>
        <v>0.006848200000000001</v>
      </c>
      <c r="D94" s="64">
        <f t="shared" si="1"/>
        <v>12.471462466000004</v>
      </c>
    </row>
    <row r="95" spans="1:4" ht="12">
      <c r="A95" s="244" t="s">
        <v>20</v>
      </c>
      <c r="B95" s="57" t="s">
        <v>76</v>
      </c>
      <c r="C95" s="39">
        <f>1.94%*(40%+10%)*C64</f>
        <v>0.000776</v>
      </c>
      <c r="D95" s="64">
        <f t="shared" si="1"/>
        <v>1.41319688</v>
      </c>
    </row>
    <row r="96" spans="1:4" ht="12">
      <c r="A96" s="282" t="s">
        <v>31</v>
      </c>
      <c r="B96" s="282"/>
      <c r="C96" s="78"/>
      <c r="D96" s="111">
        <f>SUM(D90:D95)</f>
        <v>57.78117686600001</v>
      </c>
    </row>
    <row r="97" spans="1:4" ht="12">
      <c r="A97" s="62"/>
      <c r="B97" s="62"/>
      <c r="C97" s="62"/>
      <c r="D97" s="34"/>
    </row>
    <row r="98" spans="1:4" ht="12.75" thickBot="1">
      <c r="A98" s="62"/>
      <c r="B98" s="62"/>
      <c r="C98" s="62"/>
      <c r="D98" s="34"/>
    </row>
    <row r="99" spans="1:4" ht="12.75" thickBot="1">
      <c r="A99" s="294" t="s">
        <v>77</v>
      </c>
      <c r="B99" s="295"/>
      <c r="C99" s="295"/>
      <c r="D99" s="296"/>
    </row>
    <row r="100" spans="1:4" ht="12">
      <c r="A100" s="68"/>
      <c r="B100" s="68"/>
      <c r="C100" s="68"/>
      <c r="D100" s="68"/>
    </row>
    <row r="101" spans="1:4" ht="12">
      <c r="A101" s="297" t="s">
        <v>78</v>
      </c>
      <c r="B101" s="297"/>
      <c r="C101" s="297"/>
      <c r="D101" s="297"/>
    </row>
    <row r="102" spans="1:4" ht="12">
      <c r="A102" s="244" t="s">
        <v>29</v>
      </c>
      <c r="B102" s="58" t="s">
        <v>79</v>
      </c>
      <c r="C102" s="155" t="s">
        <v>57</v>
      </c>
      <c r="D102" s="155" t="s">
        <v>15</v>
      </c>
    </row>
    <row r="103" spans="1:4" ht="12">
      <c r="A103" s="244" t="s">
        <v>1</v>
      </c>
      <c r="B103" s="57" t="s">
        <v>80</v>
      </c>
      <c r="C103" s="79">
        <v>0.0109</v>
      </c>
      <c r="D103" s="81">
        <f aca="true" t="shared" si="2" ref="D103:D108">C103*$C$43</f>
        <v>19.850317</v>
      </c>
    </row>
    <row r="104" spans="1:4" ht="12">
      <c r="A104" s="244" t="s">
        <v>3</v>
      </c>
      <c r="B104" s="57" t="s">
        <v>79</v>
      </c>
      <c r="C104" s="79">
        <v>0.0082</v>
      </c>
      <c r="D104" s="81">
        <f t="shared" si="2"/>
        <v>14.933266000000001</v>
      </c>
    </row>
    <row r="105" spans="1:4" ht="12">
      <c r="A105" s="244" t="s">
        <v>5</v>
      </c>
      <c r="B105" s="57" t="s">
        <v>81</v>
      </c>
      <c r="C105" s="79">
        <v>0.0002</v>
      </c>
      <c r="D105" s="81">
        <f t="shared" si="2"/>
        <v>0.36422600000000005</v>
      </c>
    </row>
    <row r="106" spans="1:4" ht="12">
      <c r="A106" s="244" t="s">
        <v>7</v>
      </c>
      <c r="B106" s="57" t="s">
        <v>39</v>
      </c>
      <c r="C106" s="79">
        <v>0.0003</v>
      </c>
      <c r="D106" s="81">
        <f t="shared" si="2"/>
        <v>0.546339</v>
      </c>
    </row>
    <row r="107" spans="1:4" ht="12">
      <c r="A107" s="244" t="s">
        <v>19</v>
      </c>
      <c r="B107" s="57" t="s">
        <v>32</v>
      </c>
      <c r="C107" s="79">
        <v>0</v>
      </c>
      <c r="D107" s="81">
        <f t="shared" si="2"/>
        <v>0</v>
      </c>
    </row>
    <row r="108" spans="1:4" ht="12">
      <c r="A108" s="244" t="s">
        <v>20</v>
      </c>
      <c r="B108" s="148" t="s">
        <v>140</v>
      </c>
      <c r="C108" s="79">
        <f>SUM(C103:C107)</f>
        <v>0.0196</v>
      </c>
      <c r="D108" s="81">
        <f t="shared" si="2"/>
        <v>35.694148</v>
      </c>
    </row>
    <row r="109" spans="1:4" ht="12">
      <c r="A109" s="282" t="s">
        <v>31</v>
      </c>
      <c r="B109" s="282"/>
      <c r="C109" s="80"/>
      <c r="D109" s="112">
        <f>SUM(D103:D107)</f>
        <v>35.694148000000006</v>
      </c>
    </row>
    <row r="110" spans="1:4" ht="12">
      <c r="A110" s="62"/>
      <c r="B110" s="62"/>
      <c r="C110" s="62"/>
      <c r="D110" s="34"/>
    </row>
    <row r="111" spans="1:4" ht="12">
      <c r="A111" s="62"/>
      <c r="B111" s="62"/>
      <c r="C111" s="62"/>
      <c r="D111" s="34"/>
    </row>
    <row r="112" spans="1:4" ht="12">
      <c r="A112" s="297" t="s">
        <v>82</v>
      </c>
      <c r="B112" s="297"/>
      <c r="C112" s="297"/>
      <c r="D112" s="297"/>
    </row>
    <row r="113" spans="1:4" ht="12">
      <c r="A113" s="244" t="s">
        <v>30</v>
      </c>
      <c r="B113" s="58" t="s">
        <v>83</v>
      </c>
      <c r="C113" s="155" t="s">
        <v>57</v>
      </c>
      <c r="D113" s="155" t="s">
        <v>15</v>
      </c>
    </row>
    <row r="114" spans="1:4" ht="12">
      <c r="A114" s="244" t="s">
        <v>1</v>
      </c>
      <c r="B114" s="57" t="s">
        <v>84</v>
      </c>
      <c r="C114" s="82">
        <v>0</v>
      </c>
      <c r="D114" s="76">
        <f>C114*C43</f>
        <v>0</v>
      </c>
    </row>
    <row r="115" spans="1:4" ht="12">
      <c r="A115" s="288" t="s">
        <v>31</v>
      </c>
      <c r="B115" s="289"/>
      <c r="C115" s="290"/>
      <c r="D115" s="108">
        <f>D114</f>
        <v>0</v>
      </c>
    </row>
    <row r="116" spans="1:4" ht="12">
      <c r="A116" s="13"/>
      <c r="B116" s="30"/>
      <c r="C116" s="13"/>
      <c r="D116" s="34"/>
    </row>
    <row r="117" spans="1:4" ht="12">
      <c r="A117" s="13"/>
      <c r="B117" s="30"/>
      <c r="C117" s="13"/>
      <c r="D117" s="34"/>
    </row>
    <row r="118" spans="1:4" ht="15.75" customHeight="1">
      <c r="A118" s="298" t="s">
        <v>85</v>
      </c>
      <c r="B118" s="298"/>
      <c r="C118" s="298"/>
      <c r="D118" s="69"/>
    </row>
    <row r="119" spans="1:4" ht="12">
      <c r="A119" s="244">
        <v>4</v>
      </c>
      <c r="B119" s="58" t="s">
        <v>86</v>
      </c>
      <c r="C119" s="155" t="s">
        <v>15</v>
      </c>
      <c r="D119" s="34"/>
    </row>
    <row r="120" spans="1:4" ht="12">
      <c r="A120" s="59" t="s">
        <v>29</v>
      </c>
      <c r="B120" s="57" t="s">
        <v>79</v>
      </c>
      <c r="C120" s="83">
        <f>D109</f>
        <v>35.694148000000006</v>
      </c>
      <c r="D120" s="34"/>
    </row>
    <row r="121" spans="1:4" ht="12">
      <c r="A121" s="59" t="s">
        <v>30</v>
      </c>
      <c r="B121" s="57" t="s">
        <v>83</v>
      </c>
      <c r="C121" s="76">
        <f>D115</f>
        <v>0</v>
      </c>
      <c r="D121" s="34"/>
    </row>
    <row r="122" spans="1:4" ht="12">
      <c r="A122" s="282" t="s">
        <v>31</v>
      </c>
      <c r="B122" s="282"/>
      <c r="C122" s="113">
        <f>SUM(C120:C121)</f>
        <v>35.694148000000006</v>
      </c>
      <c r="D122" s="34"/>
    </row>
    <row r="123" spans="1:4" ht="12">
      <c r="A123" s="13"/>
      <c r="B123" s="30"/>
      <c r="C123" s="13"/>
      <c r="D123" s="34"/>
    </row>
    <row r="124" spans="1:4" ht="12.75" thickBot="1">
      <c r="A124" s="13"/>
      <c r="B124" s="30"/>
      <c r="C124" s="13"/>
      <c r="D124" s="34"/>
    </row>
    <row r="125" spans="1:4" ht="12.75" thickBot="1">
      <c r="A125" s="283" t="s">
        <v>87</v>
      </c>
      <c r="B125" s="284"/>
      <c r="C125" s="285"/>
      <c r="D125" s="34"/>
    </row>
    <row r="126" ht="12">
      <c r="D126" s="34"/>
    </row>
    <row r="127" spans="1:4" ht="12">
      <c r="A127" s="103">
        <v>5</v>
      </c>
      <c r="B127" s="103" t="s">
        <v>99</v>
      </c>
      <c r="C127" s="103" t="s">
        <v>15</v>
      </c>
      <c r="D127" s="30"/>
    </row>
    <row r="128" spans="1:4" ht="12">
      <c r="A128" s="14" t="s">
        <v>1</v>
      </c>
      <c r="B128" s="32" t="s">
        <v>27</v>
      </c>
      <c r="C128" s="33">
        <f>'UNIFORME '!F65</f>
        <v>23.125</v>
      </c>
      <c r="D128" s="30"/>
    </row>
    <row r="129" spans="1:4" ht="12">
      <c r="A129" s="14" t="s">
        <v>3</v>
      </c>
      <c r="B129" s="128" t="s">
        <v>142</v>
      </c>
      <c r="C129" s="100"/>
      <c r="D129" s="30"/>
    </row>
    <row r="130" spans="1:4" ht="12">
      <c r="A130" s="36" t="s">
        <v>5</v>
      </c>
      <c r="B130" s="128" t="s">
        <v>137</v>
      </c>
      <c r="C130" s="33"/>
      <c r="D130" s="30"/>
    </row>
    <row r="131" spans="1:4" ht="12">
      <c r="A131" s="286" t="s">
        <v>28</v>
      </c>
      <c r="B131" s="286"/>
      <c r="C131" s="109">
        <f>SUM(C128:C130)</f>
        <v>23.125</v>
      </c>
      <c r="D131" s="54"/>
    </row>
    <row r="132" spans="1:3" ht="12">
      <c r="A132" s="287"/>
      <c r="B132" s="287"/>
      <c r="C132" s="287"/>
    </row>
    <row r="133" spans="1:3" ht="12.75" thickBot="1">
      <c r="A133" s="13"/>
      <c r="B133" s="24"/>
      <c r="C133" s="13"/>
    </row>
    <row r="134" spans="1:4" ht="12.75" thickBot="1">
      <c r="A134" s="283" t="s">
        <v>98</v>
      </c>
      <c r="B134" s="284"/>
      <c r="C134" s="284"/>
      <c r="D134" s="285"/>
    </row>
    <row r="135" spans="1:3" ht="12">
      <c r="A135" s="13"/>
      <c r="B135" s="24"/>
      <c r="C135" s="13"/>
    </row>
    <row r="136" spans="1:4" ht="12">
      <c r="A136" s="244">
        <v>6</v>
      </c>
      <c r="B136" s="58" t="s">
        <v>34</v>
      </c>
      <c r="C136" s="155" t="s">
        <v>57</v>
      </c>
      <c r="D136" s="155" t="s">
        <v>15</v>
      </c>
    </row>
    <row r="137" spans="1:4" ht="12">
      <c r="A137" s="244" t="s">
        <v>1</v>
      </c>
      <c r="B137" s="57" t="s">
        <v>35</v>
      </c>
      <c r="C137" s="60">
        <f>'SERVENTE '!C$137</f>
        <v>0.005</v>
      </c>
      <c r="D137" s="91">
        <f>C$159*C137</f>
        <v>17.212891369330002</v>
      </c>
    </row>
    <row r="138" spans="1:4" ht="12">
      <c r="A138" s="244" t="s">
        <v>3</v>
      </c>
      <c r="B138" s="57" t="s">
        <v>88</v>
      </c>
      <c r="C138" s="60">
        <f>'SERVENTE '!C$138</f>
        <v>0.00506169</v>
      </c>
      <c r="D138" s="91">
        <f>(C$159+D137)*C138</f>
        <v>17.512390343160018</v>
      </c>
    </row>
    <row r="139" spans="1:4" ht="12">
      <c r="A139" s="244" t="s">
        <v>5</v>
      </c>
      <c r="B139" s="57" t="s">
        <v>89</v>
      </c>
      <c r="C139" s="59" t="s">
        <v>97</v>
      </c>
      <c r="D139" s="114">
        <v>0</v>
      </c>
    </row>
    <row r="140" spans="1:4" ht="12">
      <c r="A140" s="244"/>
      <c r="B140" s="57" t="s">
        <v>122</v>
      </c>
      <c r="C140" s="60">
        <v>0.0165</v>
      </c>
      <c r="D140" s="72">
        <f>((C159+D137+D138)/C148)*C140</f>
        <v>66.91021418897387</v>
      </c>
    </row>
    <row r="141" spans="1:4" ht="12">
      <c r="A141" s="244"/>
      <c r="B141" s="57" t="s">
        <v>123</v>
      </c>
      <c r="C141" s="60">
        <v>0.076</v>
      </c>
      <c r="D141" s="72">
        <f>((C159+D137+D138)/C148)*C141</f>
        <v>308.1925017189099</v>
      </c>
    </row>
    <row r="142" spans="1:4" ht="12">
      <c r="A142" s="244"/>
      <c r="B142" s="57" t="s">
        <v>90</v>
      </c>
      <c r="C142" s="59">
        <v>0</v>
      </c>
      <c r="D142" s="114">
        <v>0</v>
      </c>
    </row>
    <row r="143" spans="1:4" ht="12">
      <c r="A143" s="59"/>
      <c r="B143" s="57" t="s">
        <v>124</v>
      </c>
      <c r="C143" s="60">
        <v>0.05</v>
      </c>
      <c r="D143" s="72">
        <f>((C159+D137+D138)/C148)*C143</f>
        <v>202.7582248150723</v>
      </c>
    </row>
    <row r="144" spans="1:5" ht="12">
      <c r="A144" s="244"/>
      <c r="B144" s="90" t="s">
        <v>102</v>
      </c>
      <c r="C144" s="84">
        <f>SUM(C140:C143)</f>
        <v>0.14250000000000002</v>
      </c>
      <c r="D144" s="114">
        <v>0</v>
      </c>
      <c r="E144" s="44"/>
    </row>
    <row r="145" spans="1:5" ht="12" customHeight="1">
      <c r="A145" s="288" t="s">
        <v>103</v>
      </c>
      <c r="B145" s="289"/>
      <c r="C145" s="290"/>
      <c r="D145" s="115">
        <f>(D137+D138+D140+D141+D143)</f>
        <v>612.5862224354462</v>
      </c>
      <c r="E145" s="44"/>
    </row>
    <row r="146" spans="1:8" ht="12">
      <c r="A146" s="287" t="s">
        <v>100</v>
      </c>
      <c r="B146" s="287"/>
      <c r="C146" s="287"/>
      <c r="D146" s="73"/>
      <c r="E146" s="74"/>
      <c r="F146" s="74"/>
      <c r="G146" s="44"/>
      <c r="H146" s="49"/>
    </row>
    <row r="147" spans="1:8" ht="12.75" thickBot="1">
      <c r="A147" s="291" t="s">
        <v>101</v>
      </c>
      <c r="B147" s="291"/>
      <c r="C147" s="291"/>
      <c r="D147" s="85"/>
      <c r="E147" s="74"/>
      <c r="F147" s="74"/>
      <c r="G147" s="44"/>
      <c r="H147" s="49"/>
    </row>
    <row r="148" spans="1:9" s="43" customFormat="1" ht="12.75" thickBot="1">
      <c r="A148" s="292" t="s">
        <v>125</v>
      </c>
      <c r="B148" s="293"/>
      <c r="C148" s="116">
        <v>0.8575</v>
      </c>
      <c r="D148" s="86"/>
      <c r="E148" s="87"/>
      <c r="F148" s="87"/>
      <c r="G148" s="88"/>
      <c r="H148" s="49"/>
      <c r="I148" s="2"/>
    </row>
    <row r="149" spans="6:8" ht="12">
      <c r="F149" s="50"/>
      <c r="G149" s="49"/>
      <c r="H149" s="49"/>
    </row>
    <row r="150" spans="6:8" ht="12">
      <c r="F150" s="50"/>
      <c r="G150" s="49"/>
      <c r="H150" s="49"/>
    </row>
    <row r="151" spans="1:8" ht="12">
      <c r="A151" s="281" t="s">
        <v>91</v>
      </c>
      <c r="B151" s="281"/>
      <c r="C151" s="281"/>
      <c r="D151" s="70"/>
      <c r="F151" s="50"/>
      <c r="G151" s="49"/>
      <c r="H151" s="49"/>
    </row>
    <row r="152" spans="6:8" ht="12">
      <c r="F152" s="50"/>
      <c r="G152" s="49"/>
      <c r="H152" s="49"/>
    </row>
    <row r="153" spans="1:8" ht="12">
      <c r="A153" s="59"/>
      <c r="B153" s="155" t="s">
        <v>92</v>
      </c>
      <c r="C153" s="155" t="s">
        <v>15</v>
      </c>
      <c r="F153" s="50"/>
      <c r="G153" s="49"/>
      <c r="H153" s="49"/>
    </row>
    <row r="154" spans="1:8" ht="12">
      <c r="A154" s="244" t="s">
        <v>1</v>
      </c>
      <c r="B154" s="57" t="s">
        <v>36</v>
      </c>
      <c r="C154" s="67">
        <f>C43</f>
        <v>1821.13</v>
      </c>
      <c r="F154" s="50"/>
      <c r="G154" s="49"/>
      <c r="H154" s="49"/>
    </row>
    <row r="155" spans="1:8" ht="12">
      <c r="A155" s="244" t="s">
        <v>3</v>
      </c>
      <c r="B155" s="57" t="s">
        <v>93</v>
      </c>
      <c r="C155" s="72">
        <f>C85</f>
        <v>1504.8479490000002</v>
      </c>
      <c r="F155" s="50"/>
      <c r="G155" s="49"/>
      <c r="H155" s="49"/>
    </row>
    <row r="156" spans="1:8" ht="12">
      <c r="A156" s="244" t="s">
        <v>5</v>
      </c>
      <c r="B156" s="57" t="s">
        <v>71</v>
      </c>
      <c r="C156" s="67">
        <f>D96</f>
        <v>57.78117686600001</v>
      </c>
      <c r="F156" s="50"/>
      <c r="G156" s="49"/>
      <c r="H156" s="49"/>
    </row>
    <row r="157" spans="1:8" ht="12">
      <c r="A157" s="244" t="s">
        <v>7</v>
      </c>
      <c r="B157" s="57" t="s">
        <v>77</v>
      </c>
      <c r="C157" s="89">
        <f>C122</f>
        <v>35.694148000000006</v>
      </c>
      <c r="F157" s="50"/>
      <c r="G157" s="49"/>
      <c r="H157" s="49"/>
    </row>
    <row r="158" spans="1:8" ht="12">
      <c r="A158" s="244" t="s">
        <v>19</v>
      </c>
      <c r="B158" s="57" t="s">
        <v>94</v>
      </c>
      <c r="C158" s="67">
        <f>C131</f>
        <v>23.125</v>
      </c>
      <c r="F158" s="50"/>
      <c r="G158" s="49"/>
      <c r="H158" s="49"/>
    </row>
    <row r="159" spans="1:8" ht="12">
      <c r="A159" s="282" t="s">
        <v>95</v>
      </c>
      <c r="B159" s="282"/>
      <c r="C159" s="115">
        <f>SUM(C154:C158)</f>
        <v>3442.578273866</v>
      </c>
      <c r="F159" s="50"/>
      <c r="G159" s="49"/>
      <c r="H159" s="49"/>
    </row>
    <row r="160" spans="1:8" ht="12">
      <c r="A160" s="244" t="s">
        <v>20</v>
      </c>
      <c r="B160" s="57" t="s">
        <v>96</v>
      </c>
      <c r="C160" s="117">
        <f>D145</f>
        <v>612.5862224354462</v>
      </c>
      <c r="F160" s="50"/>
      <c r="G160" s="49"/>
      <c r="H160" s="49"/>
    </row>
    <row r="161" spans="1:8" ht="12">
      <c r="A161" s="282" t="s">
        <v>104</v>
      </c>
      <c r="B161" s="282"/>
      <c r="C161" s="92">
        <f>C159+C160</f>
        <v>4055.164496301446</v>
      </c>
      <c r="D161" s="45"/>
      <c r="F161" s="50"/>
      <c r="G161" s="49"/>
      <c r="H161" s="49"/>
    </row>
    <row r="162" spans="6:8" ht="12">
      <c r="F162" s="71"/>
      <c r="G162" s="49"/>
      <c r="H162" s="49"/>
    </row>
  </sheetData>
  <sheetProtection/>
  <mergeCells count="43">
    <mergeCell ref="A1:D1"/>
    <mergeCell ref="A3:D3"/>
    <mergeCell ref="A5:D5"/>
    <mergeCell ref="A7:B7"/>
    <mergeCell ref="A8:B8"/>
    <mergeCell ref="A9:B9"/>
    <mergeCell ref="A11:C11"/>
    <mergeCell ref="A17:C17"/>
    <mergeCell ref="A18:C18"/>
    <mergeCell ref="A24:C24"/>
    <mergeCell ref="A26:C26"/>
    <mergeCell ref="A32:C32"/>
    <mergeCell ref="A34:C34"/>
    <mergeCell ref="A43:B43"/>
    <mergeCell ref="A46:D46"/>
    <mergeCell ref="A48:D48"/>
    <mergeCell ref="A52:B52"/>
    <mergeCell ref="A55:D55"/>
    <mergeCell ref="A65:B65"/>
    <mergeCell ref="A68:C68"/>
    <mergeCell ref="A77:B77"/>
    <mergeCell ref="A80:C80"/>
    <mergeCell ref="A85:B85"/>
    <mergeCell ref="A87:D87"/>
    <mergeCell ref="A96:B96"/>
    <mergeCell ref="A99:D99"/>
    <mergeCell ref="A101:D101"/>
    <mergeCell ref="A109:B109"/>
    <mergeCell ref="A112:D112"/>
    <mergeCell ref="A115:C115"/>
    <mergeCell ref="A118:C118"/>
    <mergeCell ref="A122:B122"/>
    <mergeCell ref="A125:C125"/>
    <mergeCell ref="A131:B131"/>
    <mergeCell ref="A132:C132"/>
    <mergeCell ref="A134:D134"/>
    <mergeCell ref="A161:B161"/>
    <mergeCell ref="A145:C145"/>
    <mergeCell ref="A146:C146"/>
    <mergeCell ref="A147:C147"/>
    <mergeCell ref="A148:B148"/>
    <mergeCell ref="A151:C151"/>
    <mergeCell ref="A159:B159"/>
  </mergeCells>
  <printOptions/>
  <pageMargins left="0.7086614173228347" right="0.11811023622047245" top="0.3937007874015748" bottom="0.3937007874015748" header="0.31496062992125984" footer="0.31496062992125984"/>
  <pageSetup fitToHeight="0" horizontalDpi="600" verticalDpi="600" orientation="portrait" paperSize="9" scale="69" r:id="rId1"/>
  <rowBreaks count="1" manualBreakCount="1">
    <brk id="7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="80" zoomScaleSheetLayoutView="80" zoomScalePageLayoutView="0" workbookViewId="0" topLeftCell="A108">
      <selection activeCell="D138" sqref="D138"/>
    </sheetView>
  </sheetViews>
  <sheetFormatPr defaultColWidth="9.140625" defaultRowHeight="15"/>
  <cols>
    <col min="1" max="1" width="25.140625" style="247" customWidth="1"/>
    <col min="2" max="2" width="58.28125" style="2" customWidth="1"/>
    <col min="3" max="3" width="23.57421875" style="2" customWidth="1"/>
    <col min="4" max="4" width="16.28125" style="2" bestFit="1" customWidth="1"/>
    <col min="5" max="5" width="13.28125" style="2" bestFit="1" customWidth="1"/>
    <col min="6" max="6" width="16.00390625" style="2" hidden="1" customWidth="1"/>
    <col min="7" max="7" width="11.28125" style="2" bestFit="1" customWidth="1"/>
    <col min="8" max="8" width="16.00390625" style="2" bestFit="1" customWidth="1"/>
    <col min="9" max="9" width="13.57421875" style="2" bestFit="1" customWidth="1"/>
    <col min="10" max="10" width="13.7109375" style="2" customWidth="1"/>
    <col min="11" max="16384" width="9.140625" style="2" customWidth="1"/>
  </cols>
  <sheetData>
    <row r="1" spans="1:4" ht="12">
      <c r="A1" s="311" t="s">
        <v>40</v>
      </c>
      <c r="B1" s="311"/>
      <c r="C1" s="311"/>
      <c r="D1" s="311"/>
    </row>
    <row r="2" spans="1:4" ht="12.75" thickBot="1">
      <c r="A2" s="3"/>
      <c r="B2" s="3"/>
      <c r="C2" s="3"/>
      <c r="D2" s="1"/>
    </row>
    <row r="3" spans="1:4" ht="12.75" thickBot="1">
      <c r="A3" s="312" t="s">
        <v>107</v>
      </c>
      <c r="B3" s="313"/>
      <c r="C3" s="313"/>
      <c r="D3" s="314"/>
    </row>
    <row r="4" spans="1:4" ht="12.75" thickBot="1">
      <c r="A4" s="5"/>
      <c r="B4" s="5"/>
      <c r="C4" s="5"/>
      <c r="D4" s="4"/>
    </row>
    <row r="5" spans="1:4" ht="12.75" thickBot="1">
      <c r="A5" s="312" t="str">
        <f>C27</f>
        <v>ARTIFICE </v>
      </c>
      <c r="B5" s="313"/>
      <c r="C5" s="313"/>
      <c r="D5" s="314"/>
    </row>
    <row r="6" spans="1:4" ht="12">
      <c r="A6" s="7"/>
      <c r="B6" s="6"/>
      <c r="C6" s="7"/>
      <c r="D6" s="6"/>
    </row>
    <row r="7" spans="1:4" ht="12">
      <c r="A7" s="315" t="s">
        <v>145</v>
      </c>
      <c r="B7" s="316"/>
      <c r="C7" s="8"/>
      <c r="D7" s="6"/>
    </row>
    <row r="8" spans="1:4" ht="12">
      <c r="A8" s="315" t="s">
        <v>147</v>
      </c>
      <c r="B8" s="316"/>
      <c r="C8" s="9"/>
      <c r="D8" s="10"/>
    </row>
    <row r="9" spans="1:4" ht="12">
      <c r="A9" s="315" t="s">
        <v>144</v>
      </c>
      <c r="B9" s="316"/>
      <c r="C9" s="11"/>
      <c r="D9" s="10"/>
    </row>
    <row r="10" spans="1:3" ht="12">
      <c r="A10" s="246"/>
      <c r="B10" s="12"/>
      <c r="C10" s="13"/>
    </row>
    <row r="11" spans="1:3" ht="12">
      <c r="A11" s="317" t="s">
        <v>0</v>
      </c>
      <c r="B11" s="317"/>
      <c r="C11" s="317"/>
    </row>
    <row r="12" spans="1:3" ht="12">
      <c r="A12" s="14" t="s">
        <v>1</v>
      </c>
      <c r="B12" s="15" t="s">
        <v>2</v>
      </c>
      <c r="C12" s="41">
        <v>44679</v>
      </c>
    </row>
    <row r="13" spans="1:3" ht="12">
      <c r="A13" s="14" t="s">
        <v>3</v>
      </c>
      <c r="B13" s="15" t="s">
        <v>4</v>
      </c>
      <c r="C13" s="104" t="s">
        <v>118</v>
      </c>
    </row>
    <row r="14" spans="1:3" ht="12">
      <c r="A14" s="14" t="s">
        <v>5</v>
      </c>
      <c r="B14" s="15" t="s">
        <v>6</v>
      </c>
      <c r="C14" s="17" t="s">
        <v>374</v>
      </c>
    </row>
    <row r="15" spans="1:3" ht="12">
      <c r="A15" s="14" t="s">
        <v>7</v>
      </c>
      <c r="B15" s="15" t="s">
        <v>8</v>
      </c>
      <c r="C15" s="16">
        <v>12</v>
      </c>
    </row>
    <row r="16" spans="1:3" ht="12">
      <c r="A16" s="18"/>
      <c r="B16" s="19"/>
      <c r="C16" s="18"/>
    </row>
    <row r="17" spans="1:3" ht="12">
      <c r="A17" s="305"/>
      <c r="B17" s="305"/>
      <c r="C17" s="305"/>
    </row>
    <row r="18" spans="1:3" ht="12">
      <c r="A18" s="305" t="s">
        <v>41</v>
      </c>
      <c r="B18" s="305"/>
      <c r="C18" s="305"/>
    </row>
    <row r="19" spans="1:3" ht="36">
      <c r="A19" s="101" t="s">
        <v>42</v>
      </c>
      <c r="B19" s="101" t="s">
        <v>43</v>
      </c>
      <c r="C19" s="102" t="s">
        <v>44</v>
      </c>
    </row>
    <row r="20" spans="1:3" ht="12">
      <c r="A20" s="119" t="str">
        <f>C27</f>
        <v>ARTIFICE </v>
      </c>
      <c r="B20" s="94" t="s">
        <v>105</v>
      </c>
      <c r="C20" s="95">
        <v>1</v>
      </c>
    </row>
    <row r="21" spans="1:3" ht="12">
      <c r="A21" s="99"/>
      <c r="B21" s="21"/>
      <c r="C21" s="29"/>
    </row>
    <row r="22" spans="1:3" ht="12">
      <c r="A22" s="99"/>
      <c r="B22" s="20"/>
      <c r="C22" s="98"/>
    </row>
    <row r="23" spans="1:3" ht="12">
      <c r="A23" s="99"/>
      <c r="B23" s="20"/>
      <c r="C23" s="23"/>
    </row>
    <row r="24" spans="1:3" ht="12">
      <c r="A24" s="306"/>
      <c r="B24" s="306"/>
      <c r="C24" s="306"/>
    </row>
    <row r="25" spans="1:3" ht="12">
      <c r="A25" s="18"/>
      <c r="B25" s="97"/>
      <c r="C25" s="97"/>
    </row>
    <row r="26" spans="1:3" ht="12">
      <c r="A26" s="307" t="s">
        <v>9</v>
      </c>
      <c r="B26" s="307"/>
      <c r="C26" s="307"/>
    </row>
    <row r="27" spans="1:3" ht="12">
      <c r="A27" s="99">
        <v>1</v>
      </c>
      <c r="B27" s="20" t="s">
        <v>10</v>
      </c>
      <c r="C27" s="98" t="s">
        <v>163</v>
      </c>
    </row>
    <row r="28" spans="1:3" ht="12">
      <c r="A28" s="99">
        <v>2</v>
      </c>
      <c r="B28" s="20" t="s">
        <v>45</v>
      </c>
      <c r="C28" s="61" t="s">
        <v>214</v>
      </c>
    </row>
    <row r="29" spans="1:4" ht="12">
      <c r="A29" s="99">
        <v>3</v>
      </c>
      <c r="B29" s="147" t="s">
        <v>139</v>
      </c>
      <c r="C29" s="150">
        <v>1645.25</v>
      </c>
      <c r="D29" s="25"/>
    </row>
    <row r="30" spans="1:4" ht="12">
      <c r="A30" s="99">
        <v>4</v>
      </c>
      <c r="B30" s="20" t="s">
        <v>11</v>
      </c>
      <c r="C30" s="66" t="str">
        <f>C27</f>
        <v>ARTIFICE </v>
      </c>
      <c r="D30" s="25"/>
    </row>
    <row r="31" spans="1:4" ht="12">
      <c r="A31" s="99">
        <v>5</v>
      </c>
      <c r="B31" s="20" t="s">
        <v>12</v>
      </c>
      <c r="C31" s="55">
        <v>43466</v>
      </c>
      <c r="D31" s="28"/>
    </row>
    <row r="32" spans="1:4" ht="12">
      <c r="A32" s="308"/>
      <c r="B32" s="308"/>
      <c r="C32" s="308"/>
      <c r="D32" s="28"/>
    </row>
    <row r="33" spans="1:4" ht="12">
      <c r="A33" s="18"/>
      <c r="B33" s="24"/>
      <c r="C33" s="18"/>
      <c r="D33" s="25"/>
    </row>
    <row r="34" spans="1:4" ht="12">
      <c r="A34" s="309" t="s">
        <v>13</v>
      </c>
      <c r="B34" s="310"/>
      <c r="C34" s="310"/>
      <c r="D34" s="25"/>
    </row>
    <row r="35" spans="1:4" ht="12">
      <c r="A35" s="98">
        <v>1</v>
      </c>
      <c r="B35" s="98" t="s">
        <v>14</v>
      </c>
      <c r="C35" s="98" t="s">
        <v>15</v>
      </c>
      <c r="D35" s="25"/>
    </row>
    <row r="36" spans="1:4" ht="12">
      <c r="A36" s="46" t="s">
        <v>1</v>
      </c>
      <c r="B36" s="21" t="s">
        <v>16</v>
      </c>
      <c r="C36" s="26">
        <f>C29</f>
        <v>1645.25</v>
      </c>
      <c r="D36" s="25"/>
    </row>
    <row r="37" spans="1:4" ht="12">
      <c r="A37" s="98" t="s">
        <v>3</v>
      </c>
      <c r="B37" s="118" t="s">
        <v>138</v>
      </c>
      <c r="C37" s="145"/>
      <c r="D37" s="25"/>
    </row>
    <row r="38" spans="1:4" ht="12">
      <c r="A38" s="46" t="s">
        <v>5</v>
      </c>
      <c r="B38" s="27" t="s">
        <v>17</v>
      </c>
      <c r="C38" s="29"/>
      <c r="D38" s="25"/>
    </row>
    <row r="39" spans="1:4" ht="12">
      <c r="A39" s="46" t="s">
        <v>7</v>
      </c>
      <c r="B39" s="21" t="s">
        <v>18</v>
      </c>
      <c r="C39" s="22">
        <v>0</v>
      </c>
      <c r="D39" s="25"/>
    </row>
    <row r="40" spans="1:4" ht="12">
      <c r="A40" s="46" t="s">
        <v>19</v>
      </c>
      <c r="B40" s="21" t="s">
        <v>46</v>
      </c>
      <c r="C40" s="22">
        <v>0</v>
      </c>
      <c r="D40" s="31"/>
    </row>
    <row r="41" spans="1:4" ht="12">
      <c r="A41" s="46" t="s">
        <v>20</v>
      </c>
      <c r="B41" s="21" t="s">
        <v>47</v>
      </c>
      <c r="C41" s="22">
        <v>0</v>
      </c>
      <c r="D41" s="31"/>
    </row>
    <row r="42" spans="1:3" ht="12">
      <c r="A42" s="46" t="s">
        <v>21</v>
      </c>
      <c r="B42" s="21" t="s">
        <v>38</v>
      </c>
      <c r="C42" s="22"/>
    </row>
    <row r="43" spans="1:4" ht="12">
      <c r="A43" s="301" t="s">
        <v>23</v>
      </c>
      <c r="B43" s="301"/>
      <c r="C43" s="105">
        <f>SUM(C36:C42)</f>
        <v>1645.25</v>
      </c>
      <c r="D43" s="56"/>
    </row>
    <row r="44" spans="1:4" ht="12">
      <c r="A44" s="13"/>
      <c r="B44" s="30"/>
      <c r="C44" s="13"/>
      <c r="D44" s="56"/>
    </row>
    <row r="45" spans="1:4" ht="12">
      <c r="A45" s="13"/>
      <c r="B45" s="30"/>
      <c r="C45" s="13"/>
      <c r="D45" s="56"/>
    </row>
    <row r="46" spans="1:4" ht="12">
      <c r="A46" s="302" t="s">
        <v>48</v>
      </c>
      <c r="B46" s="302"/>
      <c r="C46" s="302"/>
      <c r="D46" s="302"/>
    </row>
    <row r="47" spans="1:4" ht="12">
      <c r="A47" s="38"/>
      <c r="B47" s="65"/>
      <c r="C47" s="65"/>
      <c r="D47" s="56"/>
    </row>
    <row r="48" spans="1:4" ht="12">
      <c r="A48" s="303" t="s">
        <v>49</v>
      </c>
      <c r="B48" s="303"/>
      <c r="C48" s="303"/>
      <c r="D48" s="303"/>
    </row>
    <row r="49" spans="1:4" s="49" customFormat="1" ht="12">
      <c r="A49" s="99" t="s">
        <v>50</v>
      </c>
      <c r="B49" s="99" t="s">
        <v>51</v>
      </c>
      <c r="C49" s="155" t="s">
        <v>57</v>
      </c>
      <c r="D49" s="99" t="s">
        <v>15</v>
      </c>
    </row>
    <row r="50" spans="1:4" s="49" customFormat="1" ht="12">
      <c r="A50" s="99" t="s">
        <v>1</v>
      </c>
      <c r="B50" s="57" t="s">
        <v>37</v>
      </c>
      <c r="C50" s="79">
        <v>0.0833</v>
      </c>
      <c r="D50" s="75">
        <f>C50*$C$43</f>
        <v>137.049325</v>
      </c>
    </row>
    <row r="51" spans="1:4" s="49" customFormat="1" ht="12">
      <c r="A51" s="99" t="s">
        <v>3</v>
      </c>
      <c r="B51" s="57" t="s">
        <v>52</v>
      </c>
      <c r="C51" s="79">
        <v>0.121</v>
      </c>
      <c r="D51" s="75">
        <f>C51*$C$43</f>
        <v>199.07524999999998</v>
      </c>
    </row>
    <row r="52" spans="1:4" s="49" customFormat="1" ht="12">
      <c r="A52" s="304" t="s">
        <v>53</v>
      </c>
      <c r="B52" s="304"/>
      <c r="C52" s="79">
        <f>SUM(C50:C51)</f>
        <v>0.20429999999999998</v>
      </c>
      <c r="D52" s="106">
        <f>SUM(D50:D51)</f>
        <v>336.124575</v>
      </c>
    </row>
    <row r="53" spans="1:4" s="49" customFormat="1" ht="12">
      <c r="A53" s="53"/>
      <c r="B53" s="53"/>
      <c r="C53" s="53"/>
      <c r="D53" s="56"/>
    </row>
    <row r="54" spans="1:4" s="49" customFormat="1" ht="12">
      <c r="A54" s="53"/>
      <c r="B54" s="53"/>
      <c r="C54" s="53"/>
      <c r="D54" s="56"/>
    </row>
    <row r="55" spans="1:4" s="49" customFormat="1" ht="12">
      <c r="A55" s="299" t="s">
        <v>54</v>
      </c>
      <c r="B55" s="299"/>
      <c r="C55" s="299"/>
      <c r="D55" s="299"/>
    </row>
    <row r="56" spans="1:4" s="49" customFormat="1" ht="12">
      <c r="A56" s="244" t="s">
        <v>55</v>
      </c>
      <c r="B56" s="58" t="s">
        <v>56</v>
      </c>
      <c r="C56" s="155" t="s">
        <v>57</v>
      </c>
      <c r="D56" s="155" t="s">
        <v>15</v>
      </c>
    </row>
    <row r="57" spans="1:4" s="49" customFormat="1" ht="12">
      <c r="A57" s="59" t="s">
        <v>1</v>
      </c>
      <c r="B57" s="57" t="s">
        <v>58</v>
      </c>
      <c r="C57" s="60">
        <v>0.2</v>
      </c>
      <c r="D57" s="76">
        <f>C57*$C$43</f>
        <v>329.05</v>
      </c>
    </row>
    <row r="58" spans="1:4" s="49" customFormat="1" ht="12">
      <c r="A58" s="59" t="s">
        <v>3</v>
      </c>
      <c r="B58" s="57" t="s">
        <v>59</v>
      </c>
      <c r="C58" s="60">
        <v>0.025</v>
      </c>
      <c r="D58" s="76">
        <f aca="true" t="shared" si="0" ref="D58:D64">C58*$C$43</f>
        <v>41.13125</v>
      </c>
    </row>
    <row r="59" spans="1:4" s="49" customFormat="1" ht="12">
      <c r="A59" s="59" t="s">
        <v>5</v>
      </c>
      <c r="B59" s="57" t="s">
        <v>60</v>
      </c>
      <c r="C59" s="107">
        <f>'SERVENTE '!C58</f>
        <v>0.015</v>
      </c>
      <c r="D59" s="76">
        <f>C59*$C$43</f>
        <v>24.67875</v>
      </c>
    </row>
    <row r="60" spans="1:4" s="49" customFormat="1" ht="12">
      <c r="A60" s="59" t="s">
        <v>7</v>
      </c>
      <c r="B60" s="57" t="s">
        <v>61</v>
      </c>
      <c r="C60" s="60">
        <v>0.015</v>
      </c>
      <c r="D60" s="76">
        <f t="shared" si="0"/>
        <v>24.67875</v>
      </c>
    </row>
    <row r="61" spans="1:4" s="49" customFormat="1" ht="12">
      <c r="A61" s="59" t="s">
        <v>19</v>
      </c>
      <c r="B61" s="57" t="s">
        <v>62</v>
      </c>
      <c r="C61" s="60">
        <v>0.01</v>
      </c>
      <c r="D61" s="76">
        <f t="shared" si="0"/>
        <v>16.4525</v>
      </c>
    </row>
    <row r="62" spans="1:4" s="49" customFormat="1" ht="12">
      <c r="A62" s="59" t="s">
        <v>20</v>
      </c>
      <c r="B62" s="57" t="s">
        <v>63</v>
      </c>
      <c r="C62" s="60">
        <v>0.006</v>
      </c>
      <c r="D62" s="76">
        <f t="shared" si="0"/>
        <v>9.871500000000001</v>
      </c>
    </row>
    <row r="63" spans="1:4" s="49" customFormat="1" ht="12">
      <c r="A63" s="59" t="s">
        <v>21</v>
      </c>
      <c r="B63" s="57" t="s">
        <v>64</v>
      </c>
      <c r="C63" s="60">
        <v>0.002</v>
      </c>
      <c r="D63" s="76">
        <f t="shared" si="0"/>
        <v>3.2905</v>
      </c>
    </row>
    <row r="64" spans="1:4" s="49" customFormat="1" ht="12">
      <c r="A64" s="59" t="s">
        <v>22</v>
      </c>
      <c r="B64" s="57" t="s">
        <v>65</v>
      </c>
      <c r="C64" s="60">
        <v>0.08</v>
      </c>
      <c r="D64" s="76">
        <f t="shared" si="0"/>
        <v>131.62</v>
      </c>
    </row>
    <row r="65" spans="1:4" s="49" customFormat="1" ht="12">
      <c r="A65" s="282" t="s">
        <v>31</v>
      </c>
      <c r="B65" s="282"/>
      <c r="C65" s="60">
        <f>SUM(C57:C64)</f>
        <v>0.35300000000000004</v>
      </c>
      <c r="D65" s="108">
        <f>SUM(D57:D64)</f>
        <v>580.77325</v>
      </c>
    </row>
    <row r="66" spans="1:4" s="49" customFormat="1" ht="12">
      <c r="A66" s="53"/>
      <c r="B66" s="53"/>
      <c r="C66" s="53"/>
      <c r="D66" s="56"/>
    </row>
    <row r="67" spans="1:4" s="49" customFormat="1" ht="12">
      <c r="A67" s="53"/>
      <c r="B67" s="53"/>
      <c r="C67" s="53"/>
      <c r="D67" s="56"/>
    </row>
    <row r="68" spans="1:4" s="49" customFormat="1" ht="12">
      <c r="A68" s="299" t="s">
        <v>66</v>
      </c>
      <c r="B68" s="299"/>
      <c r="C68" s="299"/>
      <c r="D68" s="56"/>
    </row>
    <row r="69" spans="1:4" ht="12">
      <c r="A69" s="98" t="s">
        <v>67</v>
      </c>
      <c r="B69" s="98" t="s">
        <v>24</v>
      </c>
      <c r="C69" s="98" t="s">
        <v>15</v>
      </c>
      <c r="D69" s="56"/>
    </row>
    <row r="70" spans="1:4" ht="12">
      <c r="A70" s="46" t="s">
        <v>1</v>
      </c>
      <c r="B70" s="57" t="s">
        <v>149</v>
      </c>
      <c r="C70" s="40">
        <f>(3.8*2*22)-(6%*C29)</f>
        <v>68.48499999999999</v>
      </c>
      <c r="D70" s="56"/>
    </row>
    <row r="71" spans="1:5" ht="12">
      <c r="A71" s="98" t="s">
        <v>3</v>
      </c>
      <c r="B71" s="57" t="s">
        <v>376</v>
      </c>
      <c r="C71" s="47">
        <f>(15*22)-(15*22*10%)</f>
        <v>297</v>
      </c>
      <c r="D71" s="120"/>
      <c r="E71" s="45"/>
    </row>
    <row r="72" spans="1:5" ht="12">
      <c r="A72" s="129" t="s">
        <v>5</v>
      </c>
      <c r="B72" s="57" t="s">
        <v>121</v>
      </c>
      <c r="C72" s="29">
        <v>10</v>
      </c>
      <c r="D72" s="25"/>
      <c r="E72" s="45"/>
    </row>
    <row r="73" spans="1:5" ht="12">
      <c r="A73" s="46" t="s">
        <v>7</v>
      </c>
      <c r="B73" s="57" t="s">
        <v>120</v>
      </c>
      <c r="C73" s="29">
        <v>10</v>
      </c>
      <c r="D73" s="25"/>
      <c r="E73" s="45"/>
    </row>
    <row r="74" spans="1:5" ht="12">
      <c r="A74" s="46" t="s">
        <v>68</v>
      </c>
      <c r="B74" s="57" t="s">
        <v>108</v>
      </c>
      <c r="C74" s="29">
        <v>0</v>
      </c>
      <c r="D74" s="25"/>
      <c r="E74" s="45"/>
    </row>
    <row r="75" spans="1:5" ht="12">
      <c r="A75" s="46" t="s">
        <v>20</v>
      </c>
      <c r="B75" s="51" t="s">
        <v>378</v>
      </c>
      <c r="C75" s="22">
        <v>15</v>
      </c>
      <c r="D75" s="25"/>
      <c r="E75" s="45"/>
    </row>
    <row r="76" spans="1:4" ht="12">
      <c r="A76" s="52" t="s">
        <v>21</v>
      </c>
      <c r="B76" s="51" t="s">
        <v>119</v>
      </c>
      <c r="C76" s="22">
        <v>100</v>
      </c>
      <c r="D76" s="25"/>
    </row>
    <row r="77" spans="1:4" ht="12">
      <c r="A77" s="286" t="s">
        <v>25</v>
      </c>
      <c r="B77" s="286" t="s">
        <v>26</v>
      </c>
      <c r="C77" s="109">
        <f>SUM(C70:C76)</f>
        <v>500.485</v>
      </c>
      <c r="D77" s="35"/>
    </row>
    <row r="78" spans="1:4" ht="12">
      <c r="A78" s="13"/>
      <c r="B78" s="30"/>
      <c r="C78" s="13"/>
      <c r="D78" s="34"/>
    </row>
    <row r="79" spans="1:4" ht="12">
      <c r="A79" s="13"/>
      <c r="B79" s="30"/>
      <c r="C79" s="13"/>
      <c r="D79" s="34"/>
    </row>
    <row r="80" spans="1:4" ht="12">
      <c r="A80" s="300" t="s">
        <v>69</v>
      </c>
      <c r="B80" s="300"/>
      <c r="C80" s="300"/>
      <c r="D80" s="34"/>
    </row>
    <row r="81" spans="1:4" ht="12">
      <c r="A81" s="244">
        <v>2</v>
      </c>
      <c r="B81" s="58" t="s">
        <v>70</v>
      </c>
      <c r="C81" s="155" t="s">
        <v>15</v>
      </c>
      <c r="D81" s="34"/>
    </row>
    <row r="82" spans="1:4" ht="12">
      <c r="A82" s="244" t="s">
        <v>50</v>
      </c>
      <c r="B82" s="57" t="s">
        <v>51</v>
      </c>
      <c r="C82" s="77">
        <f>D52</f>
        <v>336.124575</v>
      </c>
      <c r="D82" s="34"/>
    </row>
    <row r="83" spans="1:4" ht="12">
      <c r="A83" s="244" t="s">
        <v>55</v>
      </c>
      <c r="B83" s="57" t="s">
        <v>56</v>
      </c>
      <c r="C83" s="77">
        <f>D65</f>
        <v>580.77325</v>
      </c>
      <c r="D83" s="34"/>
    </row>
    <row r="84" spans="1:4" ht="12">
      <c r="A84" s="244" t="s">
        <v>67</v>
      </c>
      <c r="B84" s="57" t="s">
        <v>24</v>
      </c>
      <c r="C84" s="67">
        <f>C77</f>
        <v>500.485</v>
      </c>
      <c r="D84" s="34"/>
    </row>
    <row r="85" spans="1:4" ht="12">
      <c r="A85" s="282" t="s">
        <v>31</v>
      </c>
      <c r="B85" s="282"/>
      <c r="C85" s="110">
        <f>SUM(C82:C84)</f>
        <v>1417.3828250000001</v>
      </c>
      <c r="D85" s="34"/>
    </row>
    <row r="86" spans="1:4" ht="12.75" thickBot="1">
      <c r="A86" s="13"/>
      <c r="B86" s="30"/>
      <c r="C86" s="13"/>
      <c r="D86" s="34"/>
    </row>
    <row r="87" spans="1:4" ht="12.75" thickBot="1">
      <c r="A87" s="294" t="s">
        <v>71</v>
      </c>
      <c r="B87" s="295"/>
      <c r="C87" s="295"/>
      <c r="D87" s="296"/>
    </row>
    <row r="88" spans="1:4" ht="12">
      <c r="A88" s="62"/>
      <c r="B88" s="62"/>
      <c r="C88" s="62"/>
      <c r="D88" s="63"/>
    </row>
    <row r="89" spans="1:4" ht="12">
      <c r="A89" s="244">
        <v>3</v>
      </c>
      <c r="B89" s="58" t="s">
        <v>33</v>
      </c>
      <c r="C89" s="155" t="s">
        <v>57</v>
      </c>
      <c r="D89" s="155" t="s">
        <v>15</v>
      </c>
    </row>
    <row r="90" spans="1:4" ht="12">
      <c r="A90" s="244" t="s">
        <v>1</v>
      </c>
      <c r="B90" s="57" t="s">
        <v>72</v>
      </c>
      <c r="C90" s="42">
        <v>0.0042</v>
      </c>
      <c r="D90" s="64">
        <f aca="true" t="shared" si="1" ref="D90:D95">C90*$C$43</f>
        <v>6.910049999999999</v>
      </c>
    </row>
    <row r="91" spans="1:4" ht="12">
      <c r="A91" s="244" t="s">
        <v>3</v>
      </c>
      <c r="B91" s="57" t="s">
        <v>73</v>
      </c>
      <c r="C91" s="37">
        <f>C64*C90</f>
        <v>0.000336</v>
      </c>
      <c r="D91" s="64">
        <f t="shared" si="1"/>
        <v>0.552804</v>
      </c>
    </row>
    <row r="92" spans="1:4" ht="12">
      <c r="A92" s="244" t="s">
        <v>5</v>
      </c>
      <c r="B92" s="57" t="s">
        <v>74</v>
      </c>
      <c r="C92" s="39">
        <f>0.42%*(40%+10%)*8%</f>
        <v>0.000168</v>
      </c>
      <c r="D92" s="64">
        <f t="shared" si="1"/>
        <v>0.276402</v>
      </c>
    </row>
    <row r="93" spans="1:4" ht="12">
      <c r="A93" s="244" t="s">
        <v>7</v>
      </c>
      <c r="B93" s="57" t="s">
        <v>106</v>
      </c>
      <c r="C93" s="93">
        <v>0.0194</v>
      </c>
      <c r="D93" s="64">
        <f t="shared" si="1"/>
        <v>31.91785</v>
      </c>
    </row>
    <row r="94" spans="1:4" ht="24">
      <c r="A94" s="244" t="s">
        <v>19</v>
      </c>
      <c r="B94" s="57" t="s">
        <v>75</v>
      </c>
      <c r="C94" s="48">
        <f>(C93*C65)</f>
        <v>0.006848200000000001</v>
      </c>
      <c r="D94" s="64">
        <f t="shared" si="1"/>
        <v>11.267001050000003</v>
      </c>
    </row>
    <row r="95" spans="1:4" ht="12">
      <c r="A95" s="244" t="s">
        <v>20</v>
      </c>
      <c r="B95" s="57" t="s">
        <v>76</v>
      </c>
      <c r="C95" s="39">
        <f>1.94%*(40%+10%)*C64</f>
        <v>0.000776</v>
      </c>
      <c r="D95" s="64">
        <f t="shared" si="1"/>
        <v>1.276714</v>
      </c>
    </row>
    <row r="96" spans="1:4" ht="12">
      <c r="A96" s="282" t="s">
        <v>31</v>
      </c>
      <c r="B96" s="282"/>
      <c r="C96" s="78"/>
      <c r="D96" s="111">
        <f>SUM(D90:D95)</f>
        <v>52.20082105</v>
      </c>
    </row>
    <row r="97" spans="1:4" ht="12">
      <c r="A97" s="62"/>
      <c r="B97" s="62"/>
      <c r="C97" s="62"/>
      <c r="D97" s="34"/>
    </row>
    <row r="98" spans="1:4" ht="12.75" thickBot="1">
      <c r="A98" s="62"/>
      <c r="B98" s="62"/>
      <c r="C98" s="62"/>
      <c r="D98" s="34"/>
    </row>
    <row r="99" spans="1:4" ht="12.75" thickBot="1">
      <c r="A99" s="294" t="s">
        <v>77</v>
      </c>
      <c r="B99" s="295"/>
      <c r="C99" s="295"/>
      <c r="D99" s="296"/>
    </row>
    <row r="100" spans="1:4" ht="12">
      <c r="A100" s="68"/>
      <c r="B100" s="68"/>
      <c r="C100" s="68"/>
      <c r="D100" s="68"/>
    </row>
    <row r="101" spans="1:4" ht="12">
      <c r="A101" s="297" t="s">
        <v>78</v>
      </c>
      <c r="B101" s="297"/>
      <c r="C101" s="297"/>
      <c r="D101" s="297"/>
    </row>
    <row r="102" spans="1:4" ht="12">
      <c r="A102" s="244" t="s">
        <v>29</v>
      </c>
      <c r="B102" s="58" t="s">
        <v>79</v>
      </c>
      <c r="C102" s="155" t="s">
        <v>57</v>
      </c>
      <c r="D102" s="155" t="s">
        <v>15</v>
      </c>
    </row>
    <row r="103" spans="1:4" ht="12">
      <c r="A103" s="244" t="s">
        <v>1</v>
      </c>
      <c r="B103" s="57" t="s">
        <v>80</v>
      </c>
      <c r="C103" s="79">
        <v>0.0109</v>
      </c>
      <c r="D103" s="81">
        <f aca="true" t="shared" si="2" ref="D103:D108">C103*$C$43</f>
        <v>17.933225</v>
      </c>
    </row>
    <row r="104" spans="1:4" ht="12">
      <c r="A104" s="244" t="s">
        <v>3</v>
      </c>
      <c r="B104" s="57" t="s">
        <v>79</v>
      </c>
      <c r="C104" s="79">
        <v>0.0082</v>
      </c>
      <c r="D104" s="81">
        <f t="shared" si="2"/>
        <v>13.491050000000001</v>
      </c>
    </row>
    <row r="105" spans="1:4" ht="12">
      <c r="A105" s="244" t="s">
        <v>5</v>
      </c>
      <c r="B105" s="57" t="s">
        <v>81</v>
      </c>
      <c r="C105" s="79">
        <v>0.0002</v>
      </c>
      <c r="D105" s="81">
        <f t="shared" si="2"/>
        <v>0.32905</v>
      </c>
    </row>
    <row r="106" spans="1:4" ht="12">
      <c r="A106" s="244" t="s">
        <v>7</v>
      </c>
      <c r="B106" s="57" t="s">
        <v>39</v>
      </c>
      <c r="C106" s="79">
        <v>0.0003</v>
      </c>
      <c r="D106" s="81">
        <f t="shared" si="2"/>
        <v>0.49357499999999993</v>
      </c>
    </row>
    <row r="107" spans="1:4" ht="12">
      <c r="A107" s="244" t="s">
        <v>19</v>
      </c>
      <c r="B107" s="57" t="s">
        <v>32</v>
      </c>
      <c r="C107" s="79">
        <v>0</v>
      </c>
      <c r="D107" s="81">
        <f t="shared" si="2"/>
        <v>0</v>
      </c>
    </row>
    <row r="108" spans="1:4" ht="12">
      <c r="A108" s="244" t="s">
        <v>20</v>
      </c>
      <c r="B108" s="148" t="s">
        <v>140</v>
      </c>
      <c r="C108" s="79">
        <f>SUM(C103:C107)</f>
        <v>0.0196</v>
      </c>
      <c r="D108" s="81">
        <f t="shared" si="2"/>
        <v>32.2469</v>
      </c>
    </row>
    <row r="109" spans="1:4" ht="12">
      <c r="A109" s="282" t="s">
        <v>31</v>
      </c>
      <c r="B109" s="282"/>
      <c r="C109" s="80"/>
      <c r="D109" s="112">
        <f>SUM(D103:D107)</f>
        <v>32.246900000000004</v>
      </c>
    </row>
    <row r="110" spans="1:4" ht="12">
      <c r="A110" s="62"/>
      <c r="B110" s="62"/>
      <c r="C110" s="62"/>
      <c r="D110" s="34"/>
    </row>
    <row r="111" spans="1:4" ht="12">
      <c r="A111" s="62"/>
      <c r="B111" s="62"/>
      <c r="C111" s="62"/>
      <c r="D111" s="34"/>
    </row>
    <row r="112" spans="1:4" ht="12">
      <c r="A112" s="297" t="s">
        <v>82</v>
      </c>
      <c r="B112" s="297"/>
      <c r="C112" s="297"/>
      <c r="D112" s="297"/>
    </row>
    <row r="113" spans="1:4" ht="12">
      <c r="A113" s="244" t="s">
        <v>30</v>
      </c>
      <c r="B113" s="58" t="s">
        <v>83</v>
      </c>
      <c r="C113" s="155" t="s">
        <v>57</v>
      </c>
      <c r="D113" s="155" t="s">
        <v>15</v>
      </c>
    </row>
    <row r="114" spans="1:4" ht="12">
      <c r="A114" s="244" t="s">
        <v>1</v>
      </c>
      <c r="B114" s="57" t="s">
        <v>84</v>
      </c>
      <c r="C114" s="82">
        <v>0</v>
      </c>
      <c r="D114" s="76">
        <f>C114*C43</f>
        <v>0</v>
      </c>
    </row>
    <row r="115" spans="1:4" ht="12">
      <c r="A115" s="288" t="s">
        <v>31</v>
      </c>
      <c r="B115" s="289"/>
      <c r="C115" s="290"/>
      <c r="D115" s="108">
        <f>D114</f>
        <v>0</v>
      </c>
    </row>
    <row r="116" spans="1:4" ht="12">
      <c r="A116" s="13"/>
      <c r="B116" s="30"/>
      <c r="C116" s="13"/>
      <c r="D116" s="34"/>
    </row>
    <row r="117" spans="1:4" ht="12">
      <c r="A117" s="13"/>
      <c r="B117" s="30"/>
      <c r="C117" s="13"/>
      <c r="D117" s="34"/>
    </row>
    <row r="118" spans="1:4" ht="15.75" customHeight="1">
      <c r="A118" s="298" t="s">
        <v>85</v>
      </c>
      <c r="B118" s="298"/>
      <c r="C118" s="298"/>
      <c r="D118" s="69"/>
    </row>
    <row r="119" spans="1:4" ht="12">
      <c r="A119" s="244">
        <v>4</v>
      </c>
      <c r="B119" s="58" t="s">
        <v>86</v>
      </c>
      <c r="C119" s="155" t="s">
        <v>15</v>
      </c>
      <c r="D119" s="34"/>
    </row>
    <row r="120" spans="1:4" ht="12">
      <c r="A120" s="59" t="s">
        <v>29</v>
      </c>
      <c r="B120" s="57" t="s">
        <v>79</v>
      </c>
      <c r="C120" s="83">
        <f>D109</f>
        <v>32.246900000000004</v>
      </c>
      <c r="D120" s="34"/>
    </row>
    <row r="121" spans="1:4" ht="12">
      <c r="A121" s="59" t="s">
        <v>30</v>
      </c>
      <c r="B121" s="57" t="s">
        <v>83</v>
      </c>
      <c r="C121" s="76">
        <f>D115</f>
        <v>0</v>
      </c>
      <c r="D121" s="34"/>
    </row>
    <row r="122" spans="1:4" ht="12">
      <c r="A122" s="282" t="s">
        <v>31</v>
      </c>
      <c r="B122" s="282"/>
      <c r="C122" s="113">
        <f>SUM(C120:C121)</f>
        <v>32.246900000000004</v>
      </c>
      <c r="D122" s="34"/>
    </row>
    <row r="123" spans="1:4" ht="12">
      <c r="A123" s="13"/>
      <c r="B123" s="30"/>
      <c r="C123" s="13"/>
      <c r="D123" s="34"/>
    </row>
    <row r="124" spans="1:4" ht="12.75" thickBot="1">
      <c r="A124" s="13"/>
      <c r="B124" s="30"/>
      <c r="C124" s="13"/>
      <c r="D124" s="34"/>
    </row>
    <row r="125" spans="1:4" ht="12.75" thickBot="1">
      <c r="A125" s="283" t="s">
        <v>87</v>
      </c>
      <c r="B125" s="284"/>
      <c r="C125" s="285"/>
      <c r="D125" s="34"/>
    </row>
    <row r="126" ht="12">
      <c r="D126" s="34"/>
    </row>
    <row r="127" spans="1:4" ht="12">
      <c r="A127" s="103">
        <v>5</v>
      </c>
      <c r="B127" s="103" t="s">
        <v>99</v>
      </c>
      <c r="C127" s="103" t="s">
        <v>15</v>
      </c>
      <c r="D127" s="30"/>
    </row>
    <row r="128" spans="1:4" ht="12">
      <c r="A128" s="14" t="s">
        <v>1</v>
      </c>
      <c r="B128" s="32" t="s">
        <v>27</v>
      </c>
      <c r="C128" s="33">
        <f>'UNIFORME '!F65</f>
        <v>23.125</v>
      </c>
      <c r="D128" s="30"/>
    </row>
    <row r="129" spans="1:4" ht="12">
      <c r="A129" s="14" t="s">
        <v>3</v>
      </c>
      <c r="B129" s="128" t="s">
        <v>142</v>
      </c>
      <c r="C129" s="100"/>
      <c r="D129" s="30"/>
    </row>
    <row r="130" spans="1:4" ht="12">
      <c r="A130" s="36" t="s">
        <v>5</v>
      </c>
      <c r="B130" s="128" t="s">
        <v>137</v>
      </c>
      <c r="C130" s="33"/>
      <c r="D130" s="30"/>
    </row>
    <row r="131" spans="1:4" ht="12">
      <c r="A131" s="286" t="s">
        <v>28</v>
      </c>
      <c r="B131" s="286"/>
      <c r="C131" s="109">
        <f>SUM(C128:C130)</f>
        <v>23.125</v>
      </c>
      <c r="D131" s="54"/>
    </row>
    <row r="132" spans="1:3" ht="12">
      <c r="A132" s="287"/>
      <c r="B132" s="287"/>
      <c r="C132" s="287"/>
    </row>
    <row r="133" spans="1:3" ht="12.75" thickBot="1">
      <c r="A133" s="13"/>
      <c r="B133" s="24"/>
      <c r="C133" s="13"/>
    </row>
    <row r="134" spans="1:4" ht="12.75" thickBot="1">
      <c r="A134" s="283" t="s">
        <v>98</v>
      </c>
      <c r="B134" s="284"/>
      <c r="C134" s="284"/>
      <c r="D134" s="285"/>
    </row>
    <row r="135" spans="1:3" ht="12">
      <c r="A135" s="13"/>
      <c r="B135" s="24"/>
      <c r="C135" s="13"/>
    </row>
    <row r="136" spans="1:4" ht="12">
      <c r="A136" s="244">
        <v>6</v>
      </c>
      <c r="B136" s="58" t="s">
        <v>34</v>
      </c>
      <c r="C136" s="155" t="s">
        <v>57</v>
      </c>
      <c r="D136" s="155" t="s">
        <v>15</v>
      </c>
    </row>
    <row r="137" spans="1:4" ht="12">
      <c r="A137" s="244" t="s">
        <v>1</v>
      </c>
      <c r="B137" s="57" t="s">
        <v>35</v>
      </c>
      <c r="C137" s="60">
        <f>'SERVENTE '!C$137</f>
        <v>0.005</v>
      </c>
      <c r="D137" s="91">
        <f>C$159*C137</f>
        <v>15.851027730250001</v>
      </c>
    </row>
    <row r="138" spans="1:4" ht="12">
      <c r="A138" s="244" t="s">
        <v>3</v>
      </c>
      <c r="B138" s="57" t="s">
        <v>88</v>
      </c>
      <c r="C138" s="60">
        <f>'SERVENTE '!C$138</f>
        <v>0.00506169</v>
      </c>
      <c r="D138" s="91">
        <f>(C$159+D137)*C138</f>
        <v>16.126830698937752</v>
      </c>
    </row>
    <row r="139" spans="1:4" ht="12">
      <c r="A139" s="244" t="s">
        <v>5</v>
      </c>
      <c r="B139" s="57" t="s">
        <v>89</v>
      </c>
      <c r="C139" s="59" t="s">
        <v>97</v>
      </c>
      <c r="D139" s="114">
        <v>0</v>
      </c>
    </row>
    <row r="140" spans="1:4" ht="12">
      <c r="A140" s="244"/>
      <c r="B140" s="57" t="s">
        <v>122</v>
      </c>
      <c r="C140" s="60">
        <v>0.0165</v>
      </c>
      <c r="D140" s="72">
        <f>((C159+D137+D138)/C148)*C140</f>
        <v>61.61635705411848</v>
      </c>
    </row>
    <row r="141" spans="1:4" ht="12">
      <c r="A141" s="244"/>
      <c r="B141" s="57" t="s">
        <v>123</v>
      </c>
      <c r="C141" s="60">
        <v>0.076</v>
      </c>
      <c r="D141" s="72">
        <f>((C159+D137+D138)/C148)*C141</f>
        <v>283.80867491593966</v>
      </c>
    </row>
    <row r="142" spans="1:4" ht="12">
      <c r="A142" s="244"/>
      <c r="B142" s="57" t="s">
        <v>90</v>
      </c>
      <c r="C142" s="59">
        <v>0</v>
      </c>
      <c r="D142" s="114">
        <v>0</v>
      </c>
    </row>
    <row r="143" spans="1:4" ht="12">
      <c r="A143" s="59"/>
      <c r="B143" s="57" t="s">
        <v>124</v>
      </c>
      <c r="C143" s="60">
        <v>0.05</v>
      </c>
      <c r="D143" s="72">
        <f>((C159+D137+D138)/C148)*C143</f>
        <v>186.71623349732874</v>
      </c>
    </row>
    <row r="144" spans="1:5" ht="12">
      <c r="A144" s="244"/>
      <c r="B144" s="90" t="s">
        <v>102</v>
      </c>
      <c r="C144" s="84">
        <f>SUM(C140:C143)</f>
        <v>0.14250000000000002</v>
      </c>
      <c r="D144" s="114">
        <v>0</v>
      </c>
      <c r="E144" s="44"/>
    </row>
    <row r="145" spans="1:5" ht="12" customHeight="1">
      <c r="A145" s="288" t="s">
        <v>103</v>
      </c>
      <c r="B145" s="289"/>
      <c r="C145" s="290"/>
      <c r="D145" s="115">
        <f>(D137+D138+D140+D141+D143)</f>
        <v>564.1191238965746</v>
      </c>
      <c r="E145" s="44"/>
    </row>
    <row r="146" spans="1:8" ht="12">
      <c r="A146" s="287" t="s">
        <v>100</v>
      </c>
      <c r="B146" s="287"/>
      <c r="C146" s="287"/>
      <c r="D146" s="73"/>
      <c r="E146" s="74"/>
      <c r="F146" s="74"/>
      <c r="G146" s="44"/>
      <c r="H146" s="49"/>
    </row>
    <row r="147" spans="1:8" ht="12.75" thickBot="1">
      <c r="A147" s="291" t="s">
        <v>101</v>
      </c>
      <c r="B147" s="291"/>
      <c r="C147" s="291"/>
      <c r="D147" s="85"/>
      <c r="E147" s="74"/>
      <c r="F147" s="74"/>
      <c r="G147" s="44"/>
      <c r="H147" s="49"/>
    </row>
    <row r="148" spans="1:9" s="43" customFormat="1" ht="12.75" thickBot="1">
      <c r="A148" s="292" t="s">
        <v>125</v>
      </c>
      <c r="B148" s="293"/>
      <c r="C148" s="116">
        <v>0.8575</v>
      </c>
      <c r="D148" s="86"/>
      <c r="E148" s="87"/>
      <c r="F148" s="87"/>
      <c r="G148" s="88"/>
      <c r="H148" s="49"/>
      <c r="I148" s="2"/>
    </row>
    <row r="149" spans="6:8" ht="12">
      <c r="F149" s="50"/>
      <c r="G149" s="49"/>
      <c r="H149" s="49"/>
    </row>
    <row r="150" spans="6:8" ht="12">
      <c r="F150" s="50"/>
      <c r="G150" s="49"/>
      <c r="H150" s="49"/>
    </row>
    <row r="151" spans="1:8" ht="12">
      <c r="A151" s="281" t="s">
        <v>91</v>
      </c>
      <c r="B151" s="281"/>
      <c r="C151" s="281"/>
      <c r="D151" s="70"/>
      <c r="F151" s="50"/>
      <c r="G151" s="49"/>
      <c r="H151" s="49"/>
    </row>
    <row r="152" spans="6:8" ht="12">
      <c r="F152" s="50"/>
      <c r="G152" s="49"/>
      <c r="H152" s="49"/>
    </row>
    <row r="153" spans="1:8" ht="12">
      <c r="A153" s="59"/>
      <c r="B153" s="155" t="s">
        <v>92</v>
      </c>
      <c r="C153" s="155" t="s">
        <v>15</v>
      </c>
      <c r="F153" s="50"/>
      <c r="G153" s="49"/>
      <c r="H153" s="49"/>
    </row>
    <row r="154" spans="1:8" ht="12">
      <c r="A154" s="244" t="s">
        <v>1</v>
      </c>
      <c r="B154" s="57" t="s">
        <v>36</v>
      </c>
      <c r="C154" s="67">
        <f>C43</f>
        <v>1645.25</v>
      </c>
      <c r="F154" s="50"/>
      <c r="G154" s="49"/>
      <c r="H154" s="49"/>
    </row>
    <row r="155" spans="1:8" ht="12">
      <c r="A155" s="244" t="s">
        <v>3</v>
      </c>
      <c r="B155" s="57" t="s">
        <v>93</v>
      </c>
      <c r="C155" s="72">
        <f>C85</f>
        <v>1417.3828250000001</v>
      </c>
      <c r="F155" s="50"/>
      <c r="G155" s="49"/>
      <c r="H155" s="49"/>
    </row>
    <row r="156" spans="1:8" ht="12">
      <c r="A156" s="244" t="s">
        <v>5</v>
      </c>
      <c r="B156" s="57" t="s">
        <v>71</v>
      </c>
      <c r="C156" s="67">
        <f>D96</f>
        <v>52.20082105</v>
      </c>
      <c r="F156" s="50"/>
      <c r="G156" s="49"/>
      <c r="H156" s="49"/>
    </row>
    <row r="157" spans="1:8" ht="12">
      <c r="A157" s="244" t="s">
        <v>7</v>
      </c>
      <c r="B157" s="57" t="s">
        <v>77</v>
      </c>
      <c r="C157" s="89">
        <f>C122</f>
        <v>32.246900000000004</v>
      </c>
      <c r="F157" s="50"/>
      <c r="G157" s="49"/>
      <c r="H157" s="49"/>
    </row>
    <row r="158" spans="1:8" ht="12">
      <c r="A158" s="244" t="s">
        <v>19</v>
      </c>
      <c r="B158" s="57" t="s">
        <v>94</v>
      </c>
      <c r="C158" s="67">
        <f>C131</f>
        <v>23.125</v>
      </c>
      <c r="F158" s="50"/>
      <c r="G158" s="49"/>
      <c r="H158" s="49"/>
    </row>
    <row r="159" spans="1:8" ht="12">
      <c r="A159" s="282" t="s">
        <v>95</v>
      </c>
      <c r="B159" s="282"/>
      <c r="C159" s="115">
        <f>SUM(C154:C158)</f>
        <v>3170.20554605</v>
      </c>
      <c r="F159" s="50"/>
      <c r="G159" s="49"/>
      <c r="H159" s="49"/>
    </row>
    <row r="160" spans="1:8" ht="12">
      <c r="A160" s="244" t="s">
        <v>20</v>
      </c>
      <c r="B160" s="57" t="s">
        <v>96</v>
      </c>
      <c r="C160" s="117">
        <f>D145</f>
        <v>564.1191238965746</v>
      </c>
      <c r="F160" s="50"/>
      <c r="G160" s="49"/>
      <c r="H160" s="49"/>
    </row>
    <row r="161" spans="1:8" ht="12">
      <c r="A161" s="282" t="s">
        <v>104</v>
      </c>
      <c r="B161" s="282"/>
      <c r="C161" s="92">
        <f>C159+C160</f>
        <v>3734.3246699465744</v>
      </c>
      <c r="D161" s="45"/>
      <c r="F161" s="50"/>
      <c r="G161" s="49"/>
      <c r="H161" s="49"/>
    </row>
    <row r="162" spans="6:8" ht="12">
      <c r="F162" s="71"/>
      <c r="G162" s="49"/>
      <c r="H162" s="49"/>
    </row>
  </sheetData>
  <sheetProtection/>
  <mergeCells count="43">
    <mergeCell ref="A1:D1"/>
    <mergeCell ref="A3:D3"/>
    <mergeCell ref="A5:D5"/>
    <mergeCell ref="A7:B7"/>
    <mergeCell ref="A8:B8"/>
    <mergeCell ref="A9:B9"/>
    <mergeCell ref="A11:C11"/>
    <mergeCell ref="A17:C17"/>
    <mergeCell ref="A18:C18"/>
    <mergeCell ref="A24:C24"/>
    <mergeCell ref="A26:C26"/>
    <mergeCell ref="A32:C32"/>
    <mergeCell ref="A34:C34"/>
    <mergeCell ref="A43:B43"/>
    <mergeCell ref="A46:D46"/>
    <mergeCell ref="A48:D48"/>
    <mergeCell ref="A52:B52"/>
    <mergeCell ref="A55:D55"/>
    <mergeCell ref="A65:B65"/>
    <mergeCell ref="A68:C68"/>
    <mergeCell ref="A77:B77"/>
    <mergeCell ref="A80:C80"/>
    <mergeCell ref="A85:B85"/>
    <mergeCell ref="A87:D87"/>
    <mergeCell ref="A96:B96"/>
    <mergeCell ref="A99:D99"/>
    <mergeCell ref="A101:D101"/>
    <mergeCell ref="A109:B109"/>
    <mergeCell ref="A112:D112"/>
    <mergeCell ref="A115:C115"/>
    <mergeCell ref="A118:C118"/>
    <mergeCell ref="A122:B122"/>
    <mergeCell ref="A125:C125"/>
    <mergeCell ref="A131:B131"/>
    <mergeCell ref="A132:C132"/>
    <mergeCell ref="A134:D134"/>
    <mergeCell ref="A161:B161"/>
    <mergeCell ref="A145:C145"/>
    <mergeCell ref="A146:C146"/>
    <mergeCell ref="A147:C147"/>
    <mergeCell ref="A148:B148"/>
    <mergeCell ref="A151:C151"/>
    <mergeCell ref="A159:B159"/>
  </mergeCells>
  <printOptions/>
  <pageMargins left="0.7086614173228347" right="0.11811023622047245" top="0.3937007874015748" bottom="0.3937007874015748" header="0.31496062992125984" footer="0.31496062992125984"/>
  <pageSetup fitToHeight="0" horizontalDpi="600" verticalDpi="600" orientation="portrait" paperSize="9" scale="69" r:id="rId1"/>
  <rowBreaks count="1" manualBreakCount="1">
    <brk id="78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="80" zoomScaleSheetLayoutView="80" zoomScalePageLayoutView="0" workbookViewId="0" topLeftCell="A112">
      <selection activeCell="D138" sqref="D138"/>
    </sheetView>
  </sheetViews>
  <sheetFormatPr defaultColWidth="9.140625" defaultRowHeight="15"/>
  <cols>
    <col min="1" max="1" width="25.140625" style="247" customWidth="1"/>
    <col min="2" max="2" width="58.28125" style="2" customWidth="1"/>
    <col min="3" max="3" width="23.57421875" style="2" customWidth="1"/>
    <col min="4" max="4" width="16.28125" style="2" bestFit="1" customWidth="1"/>
    <col min="5" max="5" width="13.28125" style="2" bestFit="1" customWidth="1"/>
    <col min="6" max="6" width="16.00390625" style="2" hidden="1" customWidth="1"/>
    <col min="7" max="7" width="11.28125" style="2" bestFit="1" customWidth="1"/>
    <col min="8" max="8" width="16.00390625" style="2" bestFit="1" customWidth="1"/>
    <col min="9" max="9" width="13.57421875" style="2" bestFit="1" customWidth="1"/>
    <col min="10" max="10" width="13.7109375" style="2" customWidth="1"/>
    <col min="11" max="16384" width="9.140625" style="2" customWidth="1"/>
  </cols>
  <sheetData>
    <row r="1" spans="1:4" ht="12">
      <c r="A1" s="311" t="s">
        <v>40</v>
      </c>
      <c r="B1" s="311"/>
      <c r="C1" s="311"/>
      <c r="D1" s="311"/>
    </row>
    <row r="2" spans="1:4" ht="12.75" thickBot="1">
      <c r="A2" s="3"/>
      <c r="B2" s="3"/>
      <c r="C2" s="3"/>
      <c r="D2" s="1"/>
    </row>
    <row r="3" spans="1:4" ht="12.75" thickBot="1">
      <c r="A3" s="312" t="s">
        <v>107</v>
      </c>
      <c r="B3" s="313"/>
      <c r="C3" s="313"/>
      <c r="D3" s="314"/>
    </row>
    <row r="4" spans="1:4" ht="12.75" thickBot="1">
      <c r="A4" s="5"/>
      <c r="B4" s="5"/>
      <c r="C4" s="5"/>
      <c r="D4" s="4"/>
    </row>
    <row r="5" spans="1:4" ht="12.75" thickBot="1">
      <c r="A5" s="312" t="str">
        <f>C27</f>
        <v>MENSAGEIRO</v>
      </c>
      <c r="B5" s="313"/>
      <c r="C5" s="313"/>
      <c r="D5" s="314"/>
    </row>
    <row r="6" spans="1:4" ht="12">
      <c r="A6" s="7"/>
      <c r="B6" s="6"/>
      <c r="C6" s="7"/>
      <c r="D6" s="6"/>
    </row>
    <row r="7" spans="1:4" ht="12">
      <c r="A7" s="315" t="s">
        <v>145</v>
      </c>
      <c r="B7" s="316"/>
      <c r="C7" s="8"/>
      <c r="D7" s="6"/>
    </row>
    <row r="8" spans="1:4" ht="12">
      <c r="A8" s="315" t="s">
        <v>147</v>
      </c>
      <c r="B8" s="316"/>
      <c r="C8" s="9"/>
      <c r="D8" s="10"/>
    </row>
    <row r="9" spans="1:4" ht="12">
      <c r="A9" s="315" t="s">
        <v>144</v>
      </c>
      <c r="B9" s="316"/>
      <c r="C9" s="11"/>
      <c r="D9" s="10"/>
    </row>
    <row r="10" spans="1:3" ht="12">
      <c r="A10" s="246"/>
      <c r="B10" s="12"/>
      <c r="C10" s="13"/>
    </row>
    <row r="11" spans="1:3" ht="12">
      <c r="A11" s="317" t="s">
        <v>0</v>
      </c>
      <c r="B11" s="317"/>
      <c r="C11" s="317"/>
    </row>
    <row r="12" spans="1:3" ht="12">
      <c r="A12" s="14" t="s">
        <v>1</v>
      </c>
      <c r="B12" s="15" t="s">
        <v>2</v>
      </c>
      <c r="C12" s="41">
        <v>44679</v>
      </c>
    </row>
    <row r="13" spans="1:3" ht="12">
      <c r="A13" s="14" t="s">
        <v>3</v>
      </c>
      <c r="B13" s="15" t="s">
        <v>4</v>
      </c>
      <c r="C13" s="104" t="s">
        <v>118</v>
      </c>
    </row>
    <row r="14" spans="1:3" ht="12">
      <c r="A14" s="14" t="s">
        <v>5</v>
      </c>
      <c r="B14" s="15" t="s">
        <v>6</v>
      </c>
      <c r="C14" s="17" t="s">
        <v>374</v>
      </c>
    </row>
    <row r="15" spans="1:3" ht="12">
      <c r="A15" s="14" t="s">
        <v>7</v>
      </c>
      <c r="B15" s="15" t="s">
        <v>8</v>
      </c>
      <c r="C15" s="16">
        <v>12</v>
      </c>
    </row>
    <row r="16" spans="1:3" ht="12">
      <c r="A16" s="18"/>
      <c r="B16" s="19"/>
      <c r="C16" s="18"/>
    </row>
    <row r="17" spans="1:3" ht="12">
      <c r="A17" s="305"/>
      <c r="B17" s="305"/>
      <c r="C17" s="305"/>
    </row>
    <row r="18" spans="1:3" ht="12">
      <c r="A18" s="305" t="s">
        <v>41</v>
      </c>
      <c r="B18" s="305"/>
      <c r="C18" s="305"/>
    </row>
    <row r="19" spans="1:3" ht="36">
      <c r="A19" s="101" t="s">
        <v>42</v>
      </c>
      <c r="B19" s="101" t="s">
        <v>43</v>
      </c>
      <c r="C19" s="102" t="s">
        <v>44</v>
      </c>
    </row>
    <row r="20" spans="1:3" ht="12">
      <c r="A20" s="119" t="str">
        <f>C27</f>
        <v>MENSAGEIRO</v>
      </c>
      <c r="B20" s="94" t="s">
        <v>105</v>
      </c>
      <c r="C20" s="95">
        <v>1</v>
      </c>
    </row>
    <row r="21" spans="1:3" ht="12">
      <c r="A21" s="99"/>
      <c r="B21" s="21"/>
      <c r="C21" s="29"/>
    </row>
    <row r="22" spans="1:3" ht="12">
      <c r="A22" s="99"/>
      <c r="B22" s="20"/>
      <c r="C22" s="98"/>
    </row>
    <row r="23" spans="1:3" ht="12">
      <c r="A23" s="99"/>
      <c r="B23" s="20"/>
      <c r="C23" s="23"/>
    </row>
    <row r="24" spans="1:3" ht="12">
      <c r="A24" s="306"/>
      <c r="B24" s="306"/>
      <c r="C24" s="306"/>
    </row>
    <row r="25" spans="1:3" ht="12">
      <c r="A25" s="18"/>
      <c r="B25" s="97"/>
      <c r="C25" s="97"/>
    </row>
    <row r="26" spans="1:3" ht="12">
      <c r="A26" s="307" t="s">
        <v>9</v>
      </c>
      <c r="B26" s="307"/>
      <c r="C26" s="307"/>
    </row>
    <row r="27" spans="1:3" ht="12">
      <c r="A27" s="99">
        <v>1</v>
      </c>
      <c r="B27" s="20" t="s">
        <v>10</v>
      </c>
      <c r="C27" s="98" t="s">
        <v>164</v>
      </c>
    </row>
    <row r="28" spans="1:3" ht="12">
      <c r="A28" s="99">
        <v>2</v>
      </c>
      <c r="B28" s="20" t="s">
        <v>45</v>
      </c>
      <c r="C28" s="61" t="s">
        <v>215</v>
      </c>
    </row>
    <row r="29" spans="1:4" ht="12">
      <c r="A29" s="99">
        <v>3</v>
      </c>
      <c r="B29" s="147" t="s">
        <v>139</v>
      </c>
      <c r="C29" s="150">
        <v>1246</v>
      </c>
      <c r="D29" s="25"/>
    </row>
    <row r="30" spans="1:4" ht="12">
      <c r="A30" s="99">
        <v>4</v>
      </c>
      <c r="B30" s="20" t="s">
        <v>11</v>
      </c>
      <c r="C30" s="66" t="str">
        <f>C27</f>
        <v>MENSAGEIRO</v>
      </c>
      <c r="D30" s="25"/>
    </row>
    <row r="31" spans="1:4" ht="12">
      <c r="A31" s="99">
        <v>5</v>
      </c>
      <c r="B31" s="20" t="s">
        <v>12</v>
      </c>
      <c r="C31" s="55">
        <v>43466</v>
      </c>
      <c r="D31" s="28"/>
    </row>
    <row r="32" spans="1:4" ht="12">
      <c r="A32" s="308"/>
      <c r="B32" s="308"/>
      <c r="C32" s="308"/>
      <c r="D32" s="28"/>
    </row>
    <row r="33" spans="1:4" ht="12">
      <c r="A33" s="18"/>
      <c r="B33" s="24"/>
      <c r="C33" s="18"/>
      <c r="D33" s="25"/>
    </row>
    <row r="34" spans="1:4" ht="12">
      <c r="A34" s="309" t="s">
        <v>13</v>
      </c>
      <c r="B34" s="310"/>
      <c r="C34" s="310"/>
      <c r="D34" s="25"/>
    </row>
    <row r="35" spans="1:4" ht="12">
      <c r="A35" s="98">
        <v>1</v>
      </c>
      <c r="B35" s="98" t="s">
        <v>14</v>
      </c>
      <c r="C35" s="98" t="s">
        <v>15</v>
      </c>
      <c r="D35" s="25"/>
    </row>
    <row r="36" spans="1:4" ht="12">
      <c r="A36" s="46" t="s">
        <v>1</v>
      </c>
      <c r="B36" s="21" t="s">
        <v>16</v>
      </c>
      <c r="C36" s="26">
        <f>C29</f>
        <v>1246</v>
      </c>
      <c r="D36" s="25"/>
    </row>
    <row r="37" spans="1:4" ht="12">
      <c r="A37" s="98" t="s">
        <v>3</v>
      </c>
      <c r="B37" s="118" t="s">
        <v>138</v>
      </c>
      <c r="C37" s="145"/>
      <c r="D37" s="25"/>
    </row>
    <row r="38" spans="1:4" ht="12">
      <c r="A38" s="46" t="s">
        <v>5</v>
      </c>
      <c r="B38" s="27" t="s">
        <v>17</v>
      </c>
      <c r="C38" s="29"/>
      <c r="D38" s="25"/>
    </row>
    <row r="39" spans="1:4" ht="12">
      <c r="A39" s="46" t="s">
        <v>7</v>
      </c>
      <c r="B39" s="21" t="s">
        <v>18</v>
      </c>
      <c r="C39" s="22">
        <v>0</v>
      </c>
      <c r="D39" s="25"/>
    </row>
    <row r="40" spans="1:4" ht="12">
      <c r="A40" s="46" t="s">
        <v>19</v>
      </c>
      <c r="B40" s="21" t="s">
        <v>46</v>
      </c>
      <c r="C40" s="22">
        <v>0</v>
      </c>
      <c r="D40" s="31"/>
    </row>
    <row r="41" spans="1:4" ht="12">
      <c r="A41" s="46" t="s">
        <v>20</v>
      </c>
      <c r="B41" s="21" t="s">
        <v>47</v>
      </c>
      <c r="C41" s="22">
        <v>0</v>
      </c>
      <c r="D41" s="31"/>
    </row>
    <row r="42" spans="1:3" ht="12">
      <c r="A42" s="46" t="s">
        <v>21</v>
      </c>
      <c r="B42" s="21" t="s">
        <v>38</v>
      </c>
      <c r="C42" s="22"/>
    </row>
    <row r="43" spans="1:4" ht="12">
      <c r="A43" s="301" t="s">
        <v>23</v>
      </c>
      <c r="B43" s="301"/>
      <c r="C43" s="105">
        <f>SUM(C36:C42)</f>
        <v>1246</v>
      </c>
      <c r="D43" s="56"/>
    </row>
    <row r="44" spans="1:4" ht="12">
      <c r="A44" s="13"/>
      <c r="B44" s="30"/>
      <c r="C44" s="13"/>
      <c r="D44" s="56"/>
    </row>
    <row r="45" spans="1:4" ht="12">
      <c r="A45" s="13"/>
      <c r="B45" s="30"/>
      <c r="C45" s="13"/>
      <c r="D45" s="56"/>
    </row>
    <row r="46" spans="1:4" ht="12">
      <c r="A46" s="302" t="s">
        <v>48</v>
      </c>
      <c r="B46" s="302"/>
      <c r="C46" s="302"/>
      <c r="D46" s="302"/>
    </row>
    <row r="47" spans="1:4" ht="12">
      <c r="A47" s="38"/>
      <c r="B47" s="65"/>
      <c r="C47" s="65"/>
      <c r="D47" s="56"/>
    </row>
    <row r="48" spans="1:4" ht="12">
      <c r="A48" s="303" t="s">
        <v>49</v>
      </c>
      <c r="B48" s="303"/>
      <c r="C48" s="303"/>
      <c r="D48" s="303"/>
    </row>
    <row r="49" spans="1:4" s="49" customFormat="1" ht="12">
      <c r="A49" s="99" t="s">
        <v>50</v>
      </c>
      <c r="B49" s="99" t="s">
        <v>51</v>
      </c>
      <c r="C49" s="155" t="s">
        <v>57</v>
      </c>
      <c r="D49" s="99" t="s">
        <v>15</v>
      </c>
    </row>
    <row r="50" spans="1:4" s="49" customFormat="1" ht="12">
      <c r="A50" s="99" t="s">
        <v>1</v>
      </c>
      <c r="B50" s="57" t="s">
        <v>37</v>
      </c>
      <c r="C50" s="79">
        <v>0.0833</v>
      </c>
      <c r="D50" s="75">
        <f>C50*$C$43</f>
        <v>103.7918</v>
      </c>
    </row>
    <row r="51" spans="1:4" s="49" customFormat="1" ht="12">
      <c r="A51" s="99" t="s">
        <v>3</v>
      </c>
      <c r="B51" s="57" t="s">
        <v>52</v>
      </c>
      <c r="C51" s="79">
        <v>0.121</v>
      </c>
      <c r="D51" s="75">
        <f>C51*$C$43</f>
        <v>150.766</v>
      </c>
    </row>
    <row r="52" spans="1:4" s="49" customFormat="1" ht="12">
      <c r="A52" s="318" t="s">
        <v>53</v>
      </c>
      <c r="B52" s="319"/>
      <c r="C52" s="79">
        <f>SUM(C50:C51)</f>
        <v>0.20429999999999998</v>
      </c>
      <c r="D52" s="106">
        <f>SUM(D50:D51)</f>
        <v>254.5578</v>
      </c>
    </row>
    <row r="53" spans="1:4" s="49" customFormat="1" ht="12">
      <c r="A53" s="53"/>
      <c r="B53" s="53"/>
      <c r="C53" s="53"/>
      <c r="D53" s="56"/>
    </row>
    <row r="54" spans="1:4" s="49" customFormat="1" ht="12">
      <c r="A54" s="53"/>
      <c r="B54" s="53"/>
      <c r="C54" s="53"/>
      <c r="D54" s="56"/>
    </row>
    <row r="55" spans="1:4" s="49" customFormat="1" ht="12">
      <c r="A55" s="299" t="s">
        <v>54</v>
      </c>
      <c r="B55" s="299"/>
      <c r="C55" s="299"/>
      <c r="D55" s="299"/>
    </row>
    <row r="56" spans="1:4" s="49" customFormat="1" ht="12">
      <c r="A56" s="244" t="s">
        <v>55</v>
      </c>
      <c r="B56" s="58" t="s">
        <v>56</v>
      </c>
      <c r="C56" s="155" t="s">
        <v>57</v>
      </c>
      <c r="D56" s="155" t="s">
        <v>15</v>
      </c>
    </row>
    <row r="57" spans="1:4" s="49" customFormat="1" ht="12">
      <c r="A57" s="59" t="s">
        <v>1</v>
      </c>
      <c r="B57" s="57" t="s">
        <v>58</v>
      </c>
      <c r="C57" s="60">
        <v>0.2</v>
      </c>
      <c r="D57" s="76">
        <f>C57*$C$43</f>
        <v>249.20000000000002</v>
      </c>
    </row>
    <row r="58" spans="1:4" s="49" customFormat="1" ht="12">
      <c r="A58" s="59" t="s">
        <v>3</v>
      </c>
      <c r="B58" s="57" t="s">
        <v>59</v>
      </c>
      <c r="C58" s="60">
        <v>0.025</v>
      </c>
      <c r="D58" s="76">
        <f aca="true" t="shared" si="0" ref="D58:D64">C58*$C$43</f>
        <v>31.150000000000002</v>
      </c>
    </row>
    <row r="59" spans="1:4" s="49" customFormat="1" ht="12">
      <c r="A59" s="59" t="s">
        <v>5</v>
      </c>
      <c r="B59" s="57" t="s">
        <v>60</v>
      </c>
      <c r="C59" s="107">
        <f>'SERVENTE '!C58</f>
        <v>0.015</v>
      </c>
      <c r="D59" s="76">
        <f>C59*$C$43</f>
        <v>18.689999999999998</v>
      </c>
    </row>
    <row r="60" spans="1:4" s="49" customFormat="1" ht="12">
      <c r="A60" s="59" t="s">
        <v>7</v>
      </c>
      <c r="B60" s="57" t="s">
        <v>61</v>
      </c>
      <c r="C60" s="60">
        <v>0.015</v>
      </c>
      <c r="D60" s="76">
        <f t="shared" si="0"/>
        <v>18.689999999999998</v>
      </c>
    </row>
    <row r="61" spans="1:4" s="49" customFormat="1" ht="12">
      <c r="A61" s="59" t="s">
        <v>19</v>
      </c>
      <c r="B61" s="57" t="s">
        <v>62</v>
      </c>
      <c r="C61" s="60">
        <v>0.01</v>
      </c>
      <c r="D61" s="76">
        <f t="shared" si="0"/>
        <v>12.46</v>
      </c>
    </row>
    <row r="62" spans="1:4" s="49" customFormat="1" ht="12">
      <c r="A62" s="59" t="s">
        <v>20</v>
      </c>
      <c r="B62" s="57" t="s">
        <v>63</v>
      </c>
      <c r="C62" s="60">
        <v>0.006</v>
      </c>
      <c r="D62" s="76">
        <f t="shared" si="0"/>
        <v>7.476</v>
      </c>
    </row>
    <row r="63" spans="1:4" s="49" customFormat="1" ht="12">
      <c r="A63" s="59" t="s">
        <v>21</v>
      </c>
      <c r="B63" s="57" t="s">
        <v>64</v>
      </c>
      <c r="C63" s="60">
        <v>0.002</v>
      </c>
      <c r="D63" s="76">
        <f t="shared" si="0"/>
        <v>2.492</v>
      </c>
    </row>
    <row r="64" spans="1:4" s="49" customFormat="1" ht="12">
      <c r="A64" s="59" t="s">
        <v>22</v>
      </c>
      <c r="B64" s="57" t="s">
        <v>65</v>
      </c>
      <c r="C64" s="60">
        <v>0.08</v>
      </c>
      <c r="D64" s="76">
        <f t="shared" si="0"/>
        <v>99.68</v>
      </c>
    </row>
    <row r="65" spans="1:4" s="49" customFormat="1" ht="12">
      <c r="A65" s="282" t="s">
        <v>31</v>
      </c>
      <c r="B65" s="282"/>
      <c r="C65" s="60">
        <f>SUM(C57:C64)</f>
        <v>0.35300000000000004</v>
      </c>
      <c r="D65" s="108">
        <f>SUM(D57:D64)</f>
        <v>439.838</v>
      </c>
    </row>
    <row r="66" spans="1:4" s="49" customFormat="1" ht="12">
      <c r="A66" s="53"/>
      <c r="B66" s="53"/>
      <c r="C66" s="53"/>
      <c r="D66" s="56"/>
    </row>
    <row r="67" spans="1:4" s="49" customFormat="1" ht="12">
      <c r="A67" s="53"/>
      <c r="B67" s="53"/>
      <c r="C67" s="53"/>
      <c r="D67" s="56"/>
    </row>
    <row r="68" spans="1:4" s="49" customFormat="1" ht="12">
      <c r="A68" s="299" t="s">
        <v>66</v>
      </c>
      <c r="B68" s="299"/>
      <c r="C68" s="299"/>
      <c r="D68" s="56"/>
    </row>
    <row r="69" spans="1:4" ht="12">
      <c r="A69" s="98" t="s">
        <v>67</v>
      </c>
      <c r="B69" s="98" t="s">
        <v>24</v>
      </c>
      <c r="C69" s="98" t="s">
        <v>15</v>
      </c>
      <c r="D69" s="56"/>
    </row>
    <row r="70" spans="1:4" ht="12">
      <c r="A70" s="46" t="s">
        <v>1</v>
      </c>
      <c r="B70" s="57" t="s">
        <v>149</v>
      </c>
      <c r="C70" s="40">
        <f>(3.8*2*22)-(6%*C29)</f>
        <v>92.44</v>
      </c>
      <c r="D70" s="56"/>
    </row>
    <row r="71" spans="1:5" ht="12">
      <c r="A71" s="98" t="s">
        <v>3</v>
      </c>
      <c r="B71" s="57" t="s">
        <v>376</v>
      </c>
      <c r="C71" s="47">
        <f>(15*22)-(15*22*10%)</f>
        <v>297</v>
      </c>
      <c r="D71" s="120"/>
      <c r="E71" s="45"/>
    </row>
    <row r="72" spans="1:5" ht="12">
      <c r="A72" s="129" t="s">
        <v>5</v>
      </c>
      <c r="B72" s="57" t="s">
        <v>121</v>
      </c>
      <c r="C72" s="29">
        <v>10</v>
      </c>
      <c r="D72" s="25"/>
      <c r="E72" s="45"/>
    </row>
    <row r="73" spans="1:5" ht="12">
      <c r="A73" s="46" t="s">
        <v>7</v>
      </c>
      <c r="B73" s="57" t="s">
        <v>120</v>
      </c>
      <c r="C73" s="29">
        <v>10</v>
      </c>
      <c r="D73" s="25"/>
      <c r="E73" s="45"/>
    </row>
    <row r="74" spans="1:5" ht="12">
      <c r="A74" s="46" t="s">
        <v>68</v>
      </c>
      <c r="B74" s="57" t="s">
        <v>108</v>
      </c>
      <c r="C74" s="29">
        <v>0</v>
      </c>
      <c r="D74" s="25"/>
      <c r="E74" s="45"/>
    </row>
    <row r="75" spans="1:5" ht="12">
      <c r="A75" s="46" t="s">
        <v>20</v>
      </c>
      <c r="B75" s="51" t="s">
        <v>378</v>
      </c>
      <c r="C75" s="22">
        <v>15</v>
      </c>
      <c r="D75" s="25"/>
      <c r="E75" s="45"/>
    </row>
    <row r="76" spans="1:4" ht="12">
      <c r="A76" s="52" t="s">
        <v>21</v>
      </c>
      <c r="B76" s="51" t="s">
        <v>119</v>
      </c>
      <c r="C76" s="22">
        <v>100</v>
      </c>
      <c r="D76" s="25"/>
    </row>
    <row r="77" spans="1:4" ht="12">
      <c r="A77" s="286" t="s">
        <v>25</v>
      </c>
      <c r="B77" s="286" t="s">
        <v>26</v>
      </c>
      <c r="C77" s="109">
        <f>SUM(C70:C76)</f>
        <v>524.44</v>
      </c>
      <c r="D77" s="35"/>
    </row>
    <row r="78" spans="1:4" ht="12">
      <c r="A78" s="13"/>
      <c r="B78" s="30"/>
      <c r="C78" s="13"/>
      <c r="D78" s="34"/>
    </row>
    <row r="79" spans="1:4" ht="12">
      <c r="A79" s="13"/>
      <c r="B79" s="30"/>
      <c r="C79" s="13"/>
      <c r="D79" s="34"/>
    </row>
    <row r="80" spans="1:4" ht="12">
      <c r="A80" s="300" t="s">
        <v>69</v>
      </c>
      <c r="B80" s="300"/>
      <c r="C80" s="300"/>
      <c r="D80" s="34"/>
    </row>
    <row r="81" spans="1:4" ht="12">
      <c r="A81" s="244">
        <v>2</v>
      </c>
      <c r="B81" s="58" t="s">
        <v>70</v>
      </c>
      <c r="C81" s="155" t="s">
        <v>15</v>
      </c>
      <c r="D81" s="34"/>
    </row>
    <row r="82" spans="1:4" ht="12">
      <c r="A82" s="244" t="s">
        <v>50</v>
      </c>
      <c r="B82" s="57" t="s">
        <v>51</v>
      </c>
      <c r="C82" s="77">
        <f>D52</f>
        <v>254.5578</v>
      </c>
      <c r="D82" s="34"/>
    </row>
    <row r="83" spans="1:4" ht="12">
      <c r="A83" s="244" t="s">
        <v>55</v>
      </c>
      <c r="B83" s="57" t="s">
        <v>56</v>
      </c>
      <c r="C83" s="77">
        <f>D65</f>
        <v>439.838</v>
      </c>
      <c r="D83" s="34"/>
    </row>
    <row r="84" spans="1:4" ht="12">
      <c r="A84" s="244" t="s">
        <v>67</v>
      </c>
      <c r="B84" s="57" t="s">
        <v>24</v>
      </c>
      <c r="C84" s="67">
        <f>C77</f>
        <v>524.44</v>
      </c>
      <c r="D84" s="34"/>
    </row>
    <row r="85" spans="1:4" ht="12">
      <c r="A85" s="282" t="s">
        <v>31</v>
      </c>
      <c r="B85" s="282"/>
      <c r="C85" s="110">
        <f>SUM(C82:C84)</f>
        <v>1218.8358</v>
      </c>
      <c r="D85" s="34"/>
    </row>
    <row r="86" spans="1:4" ht="12.75" thickBot="1">
      <c r="A86" s="13"/>
      <c r="B86" s="30"/>
      <c r="C86" s="13"/>
      <c r="D86" s="34"/>
    </row>
    <row r="87" spans="1:4" ht="12.75" thickBot="1">
      <c r="A87" s="294" t="s">
        <v>71</v>
      </c>
      <c r="B87" s="295"/>
      <c r="C87" s="295"/>
      <c r="D87" s="296"/>
    </row>
    <row r="88" spans="1:4" ht="12">
      <c r="A88" s="62"/>
      <c r="B88" s="62"/>
      <c r="C88" s="62"/>
      <c r="D88" s="63"/>
    </row>
    <row r="89" spans="1:4" ht="12">
      <c r="A89" s="244">
        <v>3</v>
      </c>
      <c r="B89" s="58" t="s">
        <v>33</v>
      </c>
      <c r="C89" s="155" t="s">
        <v>57</v>
      </c>
      <c r="D89" s="155" t="s">
        <v>15</v>
      </c>
    </row>
    <row r="90" spans="1:4" ht="12">
      <c r="A90" s="244" t="s">
        <v>1</v>
      </c>
      <c r="B90" s="57" t="s">
        <v>72</v>
      </c>
      <c r="C90" s="42">
        <v>0.0042</v>
      </c>
      <c r="D90" s="64">
        <f aca="true" t="shared" si="1" ref="D90:D95">C90*$C$43</f>
        <v>5.2332</v>
      </c>
    </row>
    <row r="91" spans="1:4" ht="12">
      <c r="A91" s="244" t="s">
        <v>3</v>
      </c>
      <c r="B91" s="57" t="s">
        <v>73</v>
      </c>
      <c r="C91" s="37">
        <f>C64*C90</f>
        <v>0.000336</v>
      </c>
      <c r="D91" s="64">
        <f t="shared" si="1"/>
        <v>0.418656</v>
      </c>
    </row>
    <row r="92" spans="1:4" ht="12">
      <c r="A92" s="244" t="s">
        <v>5</v>
      </c>
      <c r="B92" s="57" t="s">
        <v>74</v>
      </c>
      <c r="C92" s="39">
        <f>0.42%*(40%+10%)*8%</f>
        <v>0.000168</v>
      </c>
      <c r="D92" s="64">
        <f t="shared" si="1"/>
        <v>0.209328</v>
      </c>
    </row>
    <row r="93" spans="1:4" ht="12">
      <c r="A93" s="244" t="s">
        <v>7</v>
      </c>
      <c r="B93" s="57" t="s">
        <v>106</v>
      </c>
      <c r="C93" s="93">
        <v>0.0194</v>
      </c>
      <c r="D93" s="64">
        <f t="shared" si="1"/>
        <v>24.1724</v>
      </c>
    </row>
    <row r="94" spans="1:4" ht="24">
      <c r="A94" s="244" t="s">
        <v>19</v>
      </c>
      <c r="B94" s="57" t="s">
        <v>75</v>
      </c>
      <c r="C94" s="48">
        <f>(C93*C65)</f>
        <v>0.006848200000000001</v>
      </c>
      <c r="D94" s="64">
        <f t="shared" si="1"/>
        <v>8.532857200000002</v>
      </c>
    </row>
    <row r="95" spans="1:4" ht="12">
      <c r="A95" s="244" t="s">
        <v>20</v>
      </c>
      <c r="B95" s="57" t="s">
        <v>76</v>
      </c>
      <c r="C95" s="39">
        <f>1.94%*(40%+10%)*C64</f>
        <v>0.000776</v>
      </c>
      <c r="D95" s="64">
        <f t="shared" si="1"/>
        <v>0.966896</v>
      </c>
    </row>
    <row r="96" spans="1:4" ht="12">
      <c r="A96" s="282" t="s">
        <v>31</v>
      </c>
      <c r="B96" s="282"/>
      <c r="C96" s="78"/>
      <c r="D96" s="111">
        <f>SUM(D90:D95)</f>
        <v>39.5333372</v>
      </c>
    </row>
    <row r="97" spans="1:4" ht="12">
      <c r="A97" s="62"/>
      <c r="B97" s="62"/>
      <c r="C97" s="62"/>
      <c r="D97" s="34"/>
    </row>
    <row r="98" spans="1:4" ht="12.75" thickBot="1">
      <c r="A98" s="62"/>
      <c r="B98" s="62"/>
      <c r="C98" s="62"/>
      <c r="D98" s="34"/>
    </row>
    <row r="99" spans="1:4" ht="12.75" thickBot="1">
      <c r="A99" s="294" t="s">
        <v>77</v>
      </c>
      <c r="B99" s="295"/>
      <c r="C99" s="295"/>
      <c r="D99" s="296"/>
    </row>
    <row r="100" spans="1:4" ht="12">
      <c r="A100" s="68"/>
      <c r="B100" s="68"/>
      <c r="C100" s="68"/>
      <c r="D100" s="68"/>
    </row>
    <row r="101" spans="1:4" ht="12">
      <c r="A101" s="297" t="s">
        <v>78</v>
      </c>
      <c r="B101" s="297"/>
      <c r="C101" s="297"/>
      <c r="D101" s="297"/>
    </row>
    <row r="102" spans="1:4" ht="12">
      <c r="A102" s="244" t="s">
        <v>29</v>
      </c>
      <c r="B102" s="58" t="s">
        <v>79</v>
      </c>
      <c r="C102" s="155" t="s">
        <v>57</v>
      </c>
      <c r="D102" s="155" t="s">
        <v>15</v>
      </c>
    </row>
    <row r="103" spans="1:4" ht="12">
      <c r="A103" s="244" t="s">
        <v>1</v>
      </c>
      <c r="B103" s="57" t="s">
        <v>80</v>
      </c>
      <c r="C103" s="79">
        <v>0.0109</v>
      </c>
      <c r="D103" s="81">
        <f aca="true" t="shared" si="2" ref="D103:D108">C103*$C$43</f>
        <v>13.5814</v>
      </c>
    </row>
    <row r="104" spans="1:4" ht="12">
      <c r="A104" s="244" t="s">
        <v>3</v>
      </c>
      <c r="B104" s="57" t="s">
        <v>79</v>
      </c>
      <c r="C104" s="79">
        <v>0.0082</v>
      </c>
      <c r="D104" s="81">
        <f t="shared" si="2"/>
        <v>10.2172</v>
      </c>
    </row>
    <row r="105" spans="1:4" ht="12">
      <c r="A105" s="244" t="s">
        <v>5</v>
      </c>
      <c r="B105" s="57" t="s">
        <v>81</v>
      </c>
      <c r="C105" s="79">
        <v>0.0002</v>
      </c>
      <c r="D105" s="81">
        <f t="shared" si="2"/>
        <v>0.2492</v>
      </c>
    </row>
    <row r="106" spans="1:4" ht="12">
      <c r="A106" s="244" t="s">
        <v>7</v>
      </c>
      <c r="B106" s="57" t="s">
        <v>39</v>
      </c>
      <c r="C106" s="79">
        <v>0.0003</v>
      </c>
      <c r="D106" s="81">
        <f t="shared" si="2"/>
        <v>0.37379999999999997</v>
      </c>
    </row>
    <row r="107" spans="1:4" ht="12">
      <c r="A107" s="244" t="s">
        <v>19</v>
      </c>
      <c r="B107" s="57" t="s">
        <v>32</v>
      </c>
      <c r="C107" s="79">
        <v>0</v>
      </c>
      <c r="D107" s="81">
        <f t="shared" si="2"/>
        <v>0</v>
      </c>
    </row>
    <row r="108" spans="1:4" ht="12">
      <c r="A108" s="244" t="s">
        <v>20</v>
      </c>
      <c r="B108" s="148" t="s">
        <v>140</v>
      </c>
      <c r="C108" s="79">
        <f>SUM(C103:C107)</f>
        <v>0.0196</v>
      </c>
      <c r="D108" s="81">
        <f t="shared" si="2"/>
        <v>24.421599999999998</v>
      </c>
    </row>
    <row r="109" spans="1:4" ht="12">
      <c r="A109" s="282" t="s">
        <v>31</v>
      </c>
      <c r="B109" s="282"/>
      <c r="C109" s="80"/>
      <c r="D109" s="112">
        <f>SUM(D103:D107)</f>
        <v>24.421599999999998</v>
      </c>
    </row>
    <row r="110" spans="1:4" ht="12">
      <c r="A110" s="62"/>
      <c r="B110" s="62"/>
      <c r="C110" s="62"/>
      <c r="D110" s="34"/>
    </row>
    <row r="111" spans="1:4" ht="12">
      <c r="A111" s="62"/>
      <c r="B111" s="62"/>
      <c r="C111" s="62"/>
      <c r="D111" s="34"/>
    </row>
    <row r="112" spans="1:4" ht="12">
      <c r="A112" s="297" t="s">
        <v>82</v>
      </c>
      <c r="B112" s="297"/>
      <c r="C112" s="297"/>
      <c r="D112" s="297"/>
    </row>
    <row r="113" spans="1:4" ht="12">
      <c r="A113" s="244" t="s">
        <v>30</v>
      </c>
      <c r="B113" s="58" t="s">
        <v>83</v>
      </c>
      <c r="C113" s="155" t="s">
        <v>57</v>
      </c>
      <c r="D113" s="155" t="s">
        <v>15</v>
      </c>
    </row>
    <row r="114" spans="1:4" ht="12">
      <c r="A114" s="244" t="s">
        <v>1</v>
      </c>
      <c r="B114" s="57" t="s">
        <v>84</v>
      </c>
      <c r="C114" s="82">
        <v>0</v>
      </c>
      <c r="D114" s="76">
        <f>C114*C43</f>
        <v>0</v>
      </c>
    </row>
    <row r="115" spans="1:4" ht="12">
      <c r="A115" s="288" t="s">
        <v>31</v>
      </c>
      <c r="B115" s="289"/>
      <c r="C115" s="290"/>
      <c r="D115" s="108">
        <f>D114</f>
        <v>0</v>
      </c>
    </row>
    <row r="116" spans="1:4" ht="12">
      <c r="A116" s="13"/>
      <c r="B116" s="30"/>
      <c r="C116" s="13"/>
      <c r="D116" s="34"/>
    </row>
    <row r="117" spans="1:4" ht="12">
      <c r="A117" s="13"/>
      <c r="B117" s="30"/>
      <c r="C117" s="13"/>
      <c r="D117" s="34"/>
    </row>
    <row r="118" spans="1:4" ht="15.75" customHeight="1">
      <c r="A118" s="298" t="s">
        <v>85</v>
      </c>
      <c r="B118" s="298"/>
      <c r="C118" s="298"/>
      <c r="D118" s="69"/>
    </row>
    <row r="119" spans="1:4" ht="12">
      <c r="A119" s="244">
        <v>4</v>
      </c>
      <c r="B119" s="58" t="s">
        <v>86</v>
      </c>
      <c r="C119" s="155" t="s">
        <v>15</v>
      </c>
      <c r="D119" s="34"/>
    </row>
    <row r="120" spans="1:4" ht="12">
      <c r="A120" s="59" t="s">
        <v>29</v>
      </c>
      <c r="B120" s="57" t="s">
        <v>79</v>
      </c>
      <c r="C120" s="83">
        <f>D109</f>
        <v>24.421599999999998</v>
      </c>
      <c r="D120" s="34"/>
    </row>
    <row r="121" spans="1:4" ht="12">
      <c r="A121" s="59" t="s">
        <v>30</v>
      </c>
      <c r="B121" s="57" t="s">
        <v>83</v>
      </c>
      <c r="C121" s="76">
        <f>D115</f>
        <v>0</v>
      </c>
      <c r="D121" s="34"/>
    </row>
    <row r="122" spans="1:4" ht="12">
      <c r="A122" s="282" t="s">
        <v>31</v>
      </c>
      <c r="B122" s="282"/>
      <c r="C122" s="113">
        <f>SUM(C120:C121)</f>
        <v>24.421599999999998</v>
      </c>
      <c r="D122" s="34"/>
    </row>
    <row r="123" spans="1:4" ht="12">
      <c r="A123" s="13"/>
      <c r="B123" s="30"/>
      <c r="C123" s="13"/>
      <c r="D123" s="34"/>
    </row>
    <row r="124" spans="1:4" ht="12.75" thickBot="1">
      <c r="A124" s="13"/>
      <c r="B124" s="30"/>
      <c r="C124" s="13"/>
      <c r="D124" s="34"/>
    </row>
    <row r="125" spans="1:4" ht="12.75" thickBot="1">
      <c r="A125" s="283" t="s">
        <v>87</v>
      </c>
      <c r="B125" s="284"/>
      <c r="C125" s="285"/>
      <c r="D125" s="34"/>
    </row>
    <row r="126" ht="12">
      <c r="D126" s="34"/>
    </row>
    <row r="127" spans="1:4" ht="12">
      <c r="A127" s="103">
        <v>5</v>
      </c>
      <c r="B127" s="103" t="s">
        <v>99</v>
      </c>
      <c r="C127" s="103" t="s">
        <v>15</v>
      </c>
      <c r="D127" s="30"/>
    </row>
    <row r="128" spans="1:4" ht="12">
      <c r="A128" s="14" t="s">
        <v>1</v>
      </c>
      <c r="B128" s="32" t="s">
        <v>27</v>
      </c>
      <c r="C128" s="33">
        <f>'UNIFORME '!F77</f>
        <v>21.041666666666668</v>
      </c>
      <c r="D128" s="30"/>
    </row>
    <row r="129" spans="1:4" ht="12">
      <c r="A129" s="14" t="s">
        <v>3</v>
      </c>
      <c r="B129" s="128" t="s">
        <v>142</v>
      </c>
      <c r="C129" s="100"/>
      <c r="D129" s="30"/>
    </row>
    <row r="130" spans="1:4" ht="12">
      <c r="A130" s="36" t="s">
        <v>5</v>
      </c>
      <c r="B130" s="128" t="s">
        <v>137</v>
      </c>
      <c r="C130" s="33"/>
      <c r="D130" s="30"/>
    </row>
    <row r="131" spans="1:4" ht="12">
      <c r="A131" s="286" t="s">
        <v>28</v>
      </c>
      <c r="B131" s="286"/>
      <c r="C131" s="109">
        <f>SUM(C128:C130)</f>
        <v>21.041666666666668</v>
      </c>
      <c r="D131" s="54"/>
    </row>
    <row r="132" spans="1:3" ht="12">
      <c r="A132" s="287"/>
      <c r="B132" s="287"/>
      <c r="C132" s="287"/>
    </row>
    <row r="133" spans="1:3" ht="12.75" thickBot="1">
      <c r="A133" s="13"/>
      <c r="B133" s="24"/>
      <c r="C133" s="13"/>
    </row>
    <row r="134" spans="1:4" ht="12.75" thickBot="1">
      <c r="A134" s="283" t="s">
        <v>98</v>
      </c>
      <c r="B134" s="284"/>
      <c r="C134" s="284"/>
      <c r="D134" s="285"/>
    </row>
    <row r="135" spans="1:3" ht="12">
      <c r="A135" s="13"/>
      <c r="B135" s="24"/>
      <c r="C135" s="13"/>
    </row>
    <row r="136" spans="1:4" ht="12">
      <c r="A136" s="244">
        <v>6</v>
      </c>
      <c r="B136" s="58" t="s">
        <v>34</v>
      </c>
      <c r="C136" s="155" t="s">
        <v>57</v>
      </c>
      <c r="D136" s="155" t="s">
        <v>15</v>
      </c>
    </row>
    <row r="137" spans="1:4" ht="12">
      <c r="A137" s="244" t="s">
        <v>1</v>
      </c>
      <c r="B137" s="57" t="s">
        <v>35</v>
      </c>
      <c r="C137" s="60">
        <f>'SERVENTE '!C$137</f>
        <v>0.005</v>
      </c>
      <c r="D137" s="91">
        <f>C$159*C137</f>
        <v>12.749162019333333</v>
      </c>
    </row>
    <row r="138" spans="1:4" ht="12">
      <c r="A138" s="244" t="s">
        <v>3</v>
      </c>
      <c r="B138" s="57" t="s">
        <v>88</v>
      </c>
      <c r="C138" s="60">
        <f>'SERVENTE '!C$138</f>
        <v>0.00506169</v>
      </c>
      <c r="D138" s="91">
        <f>(C$159+D137)*C138</f>
        <v>12.970993486229505</v>
      </c>
    </row>
    <row r="139" spans="1:4" ht="12">
      <c r="A139" s="244" t="s">
        <v>5</v>
      </c>
      <c r="B139" s="57" t="s">
        <v>89</v>
      </c>
      <c r="C139" s="59" t="s">
        <v>97</v>
      </c>
      <c r="D139" s="114">
        <v>0</v>
      </c>
    </row>
    <row r="140" spans="1:4" ht="12">
      <c r="A140" s="244"/>
      <c r="B140" s="57" t="s">
        <v>122</v>
      </c>
      <c r="C140" s="60">
        <v>0.0165</v>
      </c>
      <c r="D140" s="72">
        <f>((C159+D137+D138)/C148)*C140</f>
        <v>49.55873729404289</v>
      </c>
    </row>
    <row r="141" spans="1:4" ht="12">
      <c r="A141" s="244"/>
      <c r="B141" s="57" t="s">
        <v>123</v>
      </c>
      <c r="C141" s="60">
        <v>0.076</v>
      </c>
      <c r="D141" s="72">
        <f>((C159+D137+D138)/C148)*C141</f>
        <v>228.27054753619754</v>
      </c>
    </row>
    <row r="142" spans="1:4" ht="12">
      <c r="A142" s="244"/>
      <c r="B142" s="57" t="s">
        <v>90</v>
      </c>
      <c r="C142" s="59">
        <v>0</v>
      </c>
      <c r="D142" s="114">
        <v>0</v>
      </c>
    </row>
    <row r="143" spans="1:4" ht="12">
      <c r="A143" s="59"/>
      <c r="B143" s="57" t="s">
        <v>124</v>
      </c>
      <c r="C143" s="60">
        <v>0.05</v>
      </c>
      <c r="D143" s="72">
        <f>((C159+D137+D138)/C148)*C143</f>
        <v>150.17799180012997</v>
      </c>
    </row>
    <row r="144" spans="1:5" ht="12">
      <c r="A144" s="244"/>
      <c r="B144" s="90" t="s">
        <v>102</v>
      </c>
      <c r="C144" s="84">
        <f>SUM(C140:C143)</f>
        <v>0.14250000000000002</v>
      </c>
      <c r="D144" s="114">
        <v>0</v>
      </c>
      <c r="E144" s="44"/>
    </row>
    <row r="145" spans="1:5" ht="12" customHeight="1">
      <c r="A145" s="288" t="s">
        <v>103</v>
      </c>
      <c r="B145" s="289"/>
      <c r="C145" s="290"/>
      <c r="D145" s="115">
        <f>(D137+D138+D140+D141+D143)</f>
        <v>453.72743213593327</v>
      </c>
      <c r="E145" s="44"/>
    </row>
    <row r="146" spans="1:8" ht="12">
      <c r="A146" s="287" t="s">
        <v>100</v>
      </c>
      <c r="B146" s="287"/>
      <c r="C146" s="287"/>
      <c r="D146" s="73"/>
      <c r="E146" s="74"/>
      <c r="F146" s="74"/>
      <c r="G146" s="44"/>
      <c r="H146" s="49"/>
    </row>
    <row r="147" spans="1:8" ht="12.75" thickBot="1">
      <c r="A147" s="291" t="s">
        <v>101</v>
      </c>
      <c r="B147" s="291"/>
      <c r="C147" s="291"/>
      <c r="D147" s="85"/>
      <c r="E147" s="74"/>
      <c r="F147" s="74"/>
      <c r="G147" s="44"/>
      <c r="H147" s="49"/>
    </row>
    <row r="148" spans="1:9" s="43" customFormat="1" ht="12.75" thickBot="1">
      <c r="A148" s="292" t="s">
        <v>125</v>
      </c>
      <c r="B148" s="293"/>
      <c r="C148" s="116">
        <v>0.8575</v>
      </c>
      <c r="D148" s="86"/>
      <c r="E148" s="87"/>
      <c r="F148" s="87"/>
      <c r="G148" s="88"/>
      <c r="H148" s="49"/>
      <c r="I148" s="2"/>
    </row>
    <row r="149" spans="6:8" ht="12">
      <c r="F149" s="50"/>
      <c r="G149" s="49"/>
      <c r="H149" s="49"/>
    </row>
    <row r="150" spans="6:8" ht="12">
      <c r="F150" s="50"/>
      <c r="G150" s="49"/>
      <c r="H150" s="49"/>
    </row>
    <row r="151" spans="1:8" ht="12">
      <c r="A151" s="281" t="s">
        <v>91</v>
      </c>
      <c r="B151" s="281"/>
      <c r="C151" s="281"/>
      <c r="D151" s="70"/>
      <c r="F151" s="50"/>
      <c r="G151" s="49"/>
      <c r="H151" s="49"/>
    </row>
    <row r="152" spans="6:8" ht="12">
      <c r="F152" s="50"/>
      <c r="G152" s="49"/>
      <c r="H152" s="49"/>
    </row>
    <row r="153" spans="1:8" ht="12">
      <c r="A153" s="59"/>
      <c r="B153" s="155" t="s">
        <v>92</v>
      </c>
      <c r="C153" s="155" t="s">
        <v>15</v>
      </c>
      <c r="F153" s="50"/>
      <c r="G153" s="49"/>
      <c r="H153" s="49"/>
    </row>
    <row r="154" spans="1:8" ht="12">
      <c r="A154" s="244" t="s">
        <v>1</v>
      </c>
      <c r="B154" s="57" t="s">
        <v>36</v>
      </c>
      <c r="C154" s="67">
        <f>C43</f>
        <v>1246</v>
      </c>
      <c r="F154" s="50"/>
      <c r="G154" s="49"/>
      <c r="H154" s="49"/>
    </row>
    <row r="155" spans="1:8" ht="12">
      <c r="A155" s="244" t="s">
        <v>3</v>
      </c>
      <c r="B155" s="57" t="s">
        <v>93</v>
      </c>
      <c r="C155" s="72">
        <f>C85</f>
        <v>1218.8358</v>
      </c>
      <c r="F155" s="50"/>
      <c r="G155" s="49"/>
      <c r="H155" s="49"/>
    </row>
    <row r="156" spans="1:8" ht="12">
      <c r="A156" s="244" t="s">
        <v>5</v>
      </c>
      <c r="B156" s="57" t="s">
        <v>71</v>
      </c>
      <c r="C156" s="67">
        <f>D96</f>
        <v>39.5333372</v>
      </c>
      <c r="F156" s="50"/>
      <c r="G156" s="49"/>
      <c r="H156" s="49"/>
    </row>
    <row r="157" spans="1:8" ht="12">
      <c r="A157" s="244" t="s">
        <v>7</v>
      </c>
      <c r="B157" s="57" t="s">
        <v>77</v>
      </c>
      <c r="C157" s="89">
        <f>C122</f>
        <v>24.421599999999998</v>
      </c>
      <c r="F157" s="50"/>
      <c r="G157" s="49"/>
      <c r="H157" s="49"/>
    </row>
    <row r="158" spans="1:8" ht="12">
      <c r="A158" s="244" t="s">
        <v>19</v>
      </c>
      <c r="B158" s="57" t="s">
        <v>94</v>
      </c>
      <c r="C158" s="67">
        <f>C131</f>
        <v>21.041666666666668</v>
      </c>
      <c r="F158" s="50"/>
      <c r="G158" s="49"/>
      <c r="H158" s="49"/>
    </row>
    <row r="159" spans="1:8" ht="12">
      <c r="A159" s="282" t="s">
        <v>95</v>
      </c>
      <c r="B159" s="282"/>
      <c r="C159" s="115">
        <f>SUM(C154:C158)</f>
        <v>2549.8324038666665</v>
      </c>
      <c r="F159" s="50"/>
      <c r="G159" s="49"/>
      <c r="H159" s="49"/>
    </row>
    <row r="160" spans="1:8" ht="12">
      <c r="A160" s="244" t="s">
        <v>20</v>
      </c>
      <c r="B160" s="57" t="s">
        <v>96</v>
      </c>
      <c r="C160" s="117">
        <f>D145</f>
        <v>453.72743213593327</v>
      </c>
      <c r="F160" s="50"/>
      <c r="G160" s="49"/>
      <c r="H160" s="49"/>
    </row>
    <row r="161" spans="1:8" ht="12">
      <c r="A161" s="282" t="s">
        <v>104</v>
      </c>
      <c r="B161" s="282"/>
      <c r="C161" s="92">
        <f>C159+C160</f>
        <v>3003.5598360025997</v>
      </c>
      <c r="D161" s="45"/>
      <c r="F161" s="50"/>
      <c r="G161" s="49"/>
      <c r="H161" s="49"/>
    </row>
    <row r="162" spans="6:8" ht="12">
      <c r="F162" s="71"/>
      <c r="G162" s="49"/>
      <c r="H162" s="49"/>
    </row>
  </sheetData>
  <sheetProtection/>
  <mergeCells count="43">
    <mergeCell ref="A1:D1"/>
    <mergeCell ref="A3:D3"/>
    <mergeCell ref="A5:D5"/>
    <mergeCell ref="A7:B7"/>
    <mergeCell ref="A8:B8"/>
    <mergeCell ref="A9:B9"/>
    <mergeCell ref="A11:C11"/>
    <mergeCell ref="A17:C17"/>
    <mergeCell ref="A18:C18"/>
    <mergeCell ref="A24:C24"/>
    <mergeCell ref="A26:C26"/>
    <mergeCell ref="A32:C32"/>
    <mergeCell ref="A34:C34"/>
    <mergeCell ref="A43:B43"/>
    <mergeCell ref="A46:D46"/>
    <mergeCell ref="A48:D48"/>
    <mergeCell ref="A52:B52"/>
    <mergeCell ref="A55:D55"/>
    <mergeCell ref="A65:B65"/>
    <mergeCell ref="A68:C68"/>
    <mergeCell ref="A77:B77"/>
    <mergeCell ref="A80:C80"/>
    <mergeCell ref="A85:B85"/>
    <mergeCell ref="A87:D87"/>
    <mergeCell ref="A96:B96"/>
    <mergeCell ref="A99:D99"/>
    <mergeCell ref="A101:D101"/>
    <mergeCell ref="A109:B109"/>
    <mergeCell ref="A112:D112"/>
    <mergeCell ref="A115:C115"/>
    <mergeCell ref="A118:C118"/>
    <mergeCell ref="A122:B122"/>
    <mergeCell ref="A125:C125"/>
    <mergeCell ref="A131:B131"/>
    <mergeCell ref="A132:C132"/>
    <mergeCell ref="A134:D134"/>
    <mergeCell ref="A161:B161"/>
    <mergeCell ref="A145:C145"/>
    <mergeCell ref="A146:C146"/>
    <mergeCell ref="A147:C147"/>
    <mergeCell ref="A148:B148"/>
    <mergeCell ref="A151:C151"/>
    <mergeCell ref="A159:B159"/>
  </mergeCells>
  <printOptions/>
  <pageMargins left="0.7086614173228347" right="0.11811023622047245" top="0.3937007874015748" bottom="0.3937007874015748" header="0.31496062992125984" footer="0.31496062992125984"/>
  <pageSetup fitToHeight="0" horizontalDpi="600" verticalDpi="600" orientation="portrait" paperSize="9" scale="69" r:id="rId1"/>
  <rowBreaks count="1" manualBreakCount="1">
    <brk id="78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="80" zoomScaleSheetLayoutView="80" zoomScalePageLayoutView="0" workbookViewId="0" topLeftCell="A126">
      <selection activeCell="C137" sqref="C137:C138"/>
    </sheetView>
  </sheetViews>
  <sheetFormatPr defaultColWidth="9.140625" defaultRowHeight="15"/>
  <cols>
    <col min="1" max="1" width="25.140625" style="247" customWidth="1"/>
    <col min="2" max="2" width="58.28125" style="2" customWidth="1"/>
    <col min="3" max="3" width="23.57421875" style="2" customWidth="1"/>
    <col min="4" max="4" width="16.28125" style="2" bestFit="1" customWidth="1"/>
    <col min="5" max="5" width="13.28125" style="2" bestFit="1" customWidth="1"/>
    <col min="6" max="6" width="16.00390625" style="2" hidden="1" customWidth="1"/>
    <col min="7" max="7" width="11.28125" style="2" bestFit="1" customWidth="1"/>
    <col min="8" max="8" width="16.00390625" style="2" bestFit="1" customWidth="1"/>
    <col min="9" max="9" width="13.57421875" style="2" bestFit="1" customWidth="1"/>
    <col min="10" max="10" width="13.7109375" style="2" customWidth="1"/>
    <col min="11" max="16384" width="9.140625" style="2" customWidth="1"/>
  </cols>
  <sheetData>
    <row r="1" spans="1:4" ht="12">
      <c r="A1" s="311" t="s">
        <v>40</v>
      </c>
      <c r="B1" s="311"/>
      <c r="C1" s="311"/>
      <c r="D1" s="311"/>
    </row>
    <row r="2" spans="1:4" ht="12.75" thickBot="1">
      <c r="A2" s="3"/>
      <c r="B2" s="3"/>
      <c r="C2" s="3"/>
      <c r="D2" s="1"/>
    </row>
    <row r="3" spans="1:4" ht="12.75" thickBot="1">
      <c r="A3" s="312" t="s">
        <v>107</v>
      </c>
      <c r="B3" s="313"/>
      <c r="C3" s="313"/>
      <c r="D3" s="314"/>
    </row>
    <row r="4" spans="1:4" ht="12.75" thickBot="1">
      <c r="A4" s="5"/>
      <c r="B4" s="5"/>
      <c r="C4" s="5"/>
      <c r="D4" s="4"/>
    </row>
    <row r="5" spans="1:4" ht="12.75" thickBot="1">
      <c r="A5" s="312" t="str">
        <f>C27</f>
        <v>ENCARREGADO </v>
      </c>
      <c r="B5" s="313"/>
      <c r="C5" s="313"/>
      <c r="D5" s="314"/>
    </row>
    <row r="6" spans="1:4" ht="12">
      <c r="A6" s="7"/>
      <c r="B6" s="6"/>
      <c r="C6" s="7"/>
      <c r="D6" s="6"/>
    </row>
    <row r="7" spans="1:4" ht="12">
      <c r="A7" s="315" t="s">
        <v>145</v>
      </c>
      <c r="B7" s="316"/>
      <c r="C7" s="8"/>
      <c r="D7" s="6"/>
    </row>
    <row r="8" spans="1:4" ht="12">
      <c r="A8" s="315" t="s">
        <v>147</v>
      </c>
      <c r="B8" s="316"/>
      <c r="C8" s="9"/>
      <c r="D8" s="10"/>
    </row>
    <row r="9" spans="1:4" ht="12">
      <c r="A9" s="315" t="s">
        <v>144</v>
      </c>
      <c r="B9" s="316"/>
      <c r="C9" s="11"/>
      <c r="D9" s="10"/>
    </row>
    <row r="10" spans="1:3" ht="12">
      <c r="A10" s="246"/>
      <c r="B10" s="12"/>
      <c r="C10" s="13"/>
    </row>
    <row r="11" spans="1:3" ht="12">
      <c r="A11" s="317" t="s">
        <v>0</v>
      </c>
      <c r="B11" s="317"/>
      <c r="C11" s="317"/>
    </row>
    <row r="12" spans="1:3" ht="12">
      <c r="A12" s="14" t="s">
        <v>1</v>
      </c>
      <c r="B12" s="15" t="s">
        <v>2</v>
      </c>
      <c r="C12" s="41">
        <v>44679</v>
      </c>
    </row>
    <row r="13" spans="1:3" ht="12">
      <c r="A13" s="14" t="s">
        <v>3</v>
      </c>
      <c r="B13" s="15" t="s">
        <v>4</v>
      </c>
      <c r="C13" s="104" t="s">
        <v>118</v>
      </c>
    </row>
    <row r="14" spans="1:3" ht="12">
      <c r="A14" s="14" t="s">
        <v>5</v>
      </c>
      <c r="B14" s="15" t="s">
        <v>6</v>
      </c>
      <c r="C14" s="17" t="s">
        <v>374</v>
      </c>
    </row>
    <row r="15" spans="1:3" ht="12">
      <c r="A15" s="14" t="s">
        <v>7</v>
      </c>
      <c r="B15" s="15" t="s">
        <v>8</v>
      </c>
      <c r="C15" s="16">
        <v>12</v>
      </c>
    </row>
    <row r="16" spans="1:3" ht="12">
      <c r="A16" s="18"/>
      <c r="B16" s="19"/>
      <c r="C16" s="18"/>
    </row>
    <row r="17" spans="1:3" ht="12">
      <c r="A17" s="305"/>
      <c r="B17" s="305"/>
      <c r="C17" s="305"/>
    </row>
    <row r="18" spans="1:3" ht="12">
      <c r="A18" s="305" t="s">
        <v>41</v>
      </c>
      <c r="B18" s="305"/>
      <c r="C18" s="305"/>
    </row>
    <row r="19" spans="1:3" ht="36">
      <c r="A19" s="101" t="s">
        <v>42</v>
      </c>
      <c r="B19" s="101" t="s">
        <v>43</v>
      </c>
      <c r="C19" s="102" t="s">
        <v>44</v>
      </c>
    </row>
    <row r="20" spans="1:3" ht="12">
      <c r="A20" s="119" t="str">
        <f>C27</f>
        <v>ENCARREGADO </v>
      </c>
      <c r="B20" s="94" t="s">
        <v>105</v>
      </c>
      <c r="C20" s="95">
        <v>1</v>
      </c>
    </row>
    <row r="21" spans="1:3" ht="12">
      <c r="A21" s="99"/>
      <c r="B21" s="21"/>
      <c r="C21" s="29"/>
    </row>
    <row r="22" spans="1:3" ht="12">
      <c r="A22" s="99"/>
      <c r="B22" s="20"/>
      <c r="C22" s="98"/>
    </row>
    <row r="23" spans="1:3" ht="12">
      <c r="A23" s="99"/>
      <c r="B23" s="20"/>
      <c r="C23" s="23"/>
    </row>
    <row r="24" spans="1:3" ht="12">
      <c r="A24" s="306"/>
      <c r="B24" s="306"/>
      <c r="C24" s="306"/>
    </row>
    <row r="25" spans="1:3" ht="12">
      <c r="A25" s="18"/>
      <c r="B25" s="97"/>
      <c r="C25" s="97"/>
    </row>
    <row r="26" spans="1:3" ht="12">
      <c r="A26" s="307" t="s">
        <v>9</v>
      </c>
      <c r="B26" s="307"/>
      <c r="C26" s="307"/>
    </row>
    <row r="27" spans="1:3" ht="12">
      <c r="A27" s="99">
        <v>1</v>
      </c>
      <c r="B27" s="20" t="s">
        <v>10</v>
      </c>
      <c r="C27" s="98" t="s">
        <v>148</v>
      </c>
    </row>
    <row r="28" spans="1:3" ht="12">
      <c r="A28" s="99">
        <v>2</v>
      </c>
      <c r="B28" s="20" t="s">
        <v>45</v>
      </c>
      <c r="C28" s="61" t="s">
        <v>209</v>
      </c>
    </row>
    <row r="29" spans="1:4" ht="12">
      <c r="A29" s="99">
        <v>3</v>
      </c>
      <c r="B29" s="147" t="s">
        <v>139</v>
      </c>
      <c r="C29" s="150">
        <v>1931.24</v>
      </c>
      <c r="D29" s="25"/>
    </row>
    <row r="30" spans="1:4" ht="12">
      <c r="A30" s="99">
        <v>4</v>
      </c>
      <c r="B30" s="20" t="s">
        <v>11</v>
      </c>
      <c r="C30" s="66" t="str">
        <f>C27</f>
        <v>ENCARREGADO </v>
      </c>
      <c r="D30" s="25"/>
    </row>
    <row r="31" spans="1:4" ht="12">
      <c r="A31" s="99">
        <v>5</v>
      </c>
      <c r="B31" s="20" t="s">
        <v>12</v>
      </c>
      <c r="C31" s="55">
        <v>43466</v>
      </c>
      <c r="D31" s="28"/>
    </row>
    <row r="32" spans="1:4" ht="12">
      <c r="A32" s="308"/>
      <c r="B32" s="308"/>
      <c r="C32" s="308"/>
      <c r="D32" s="28"/>
    </row>
    <row r="33" spans="1:4" ht="12">
      <c r="A33" s="18"/>
      <c r="B33" s="24"/>
      <c r="C33" s="18"/>
      <c r="D33" s="25"/>
    </row>
    <row r="34" spans="1:4" ht="12">
      <c r="A34" s="309" t="s">
        <v>13</v>
      </c>
      <c r="B34" s="310"/>
      <c r="C34" s="310"/>
      <c r="D34" s="25"/>
    </row>
    <row r="35" spans="1:4" ht="12">
      <c r="A35" s="98">
        <v>1</v>
      </c>
      <c r="B35" s="98" t="s">
        <v>14</v>
      </c>
      <c r="C35" s="98" t="s">
        <v>15</v>
      </c>
      <c r="D35" s="25"/>
    </row>
    <row r="36" spans="1:4" ht="12">
      <c r="A36" s="46" t="s">
        <v>1</v>
      </c>
      <c r="B36" s="21" t="s">
        <v>16</v>
      </c>
      <c r="C36" s="26">
        <f>C29</f>
        <v>1931.24</v>
      </c>
      <c r="D36" s="25"/>
    </row>
    <row r="37" spans="1:4" ht="12">
      <c r="A37" s="98" t="s">
        <v>3</v>
      </c>
      <c r="B37" s="118" t="s">
        <v>138</v>
      </c>
      <c r="C37" s="145"/>
      <c r="D37" s="25"/>
    </row>
    <row r="38" spans="1:4" ht="12">
      <c r="A38" s="46" t="s">
        <v>5</v>
      </c>
      <c r="B38" s="27" t="s">
        <v>17</v>
      </c>
      <c r="C38" s="29"/>
      <c r="D38" s="25"/>
    </row>
    <row r="39" spans="1:4" ht="12">
      <c r="A39" s="46" t="s">
        <v>7</v>
      </c>
      <c r="B39" s="21" t="s">
        <v>18</v>
      </c>
      <c r="C39" s="22">
        <v>0</v>
      </c>
      <c r="D39" s="25"/>
    </row>
    <row r="40" spans="1:4" ht="12">
      <c r="A40" s="46" t="s">
        <v>19</v>
      </c>
      <c r="B40" s="21" t="s">
        <v>46</v>
      </c>
      <c r="C40" s="22">
        <v>0</v>
      </c>
      <c r="D40" s="31"/>
    </row>
    <row r="41" spans="1:4" ht="12">
      <c r="A41" s="46" t="s">
        <v>20</v>
      </c>
      <c r="B41" s="21" t="s">
        <v>47</v>
      </c>
      <c r="C41" s="22">
        <v>0</v>
      </c>
      <c r="D41" s="31"/>
    </row>
    <row r="42" spans="1:3" ht="12">
      <c r="A42" s="46" t="s">
        <v>21</v>
      </c>
      <c r="B42" s="21" t="s">
        <v>38</v>
      </c>
      <c r="C42" s="22"/>
    </row>
    <row r="43" spans="1:4" ht="12">
      <c r="A43" s="301" t="s">
        <v>23</v>
      </c>
      <c r="B43" s="301"/>
      <c r="C43" s="105">
        <f>SUM(C36:C42)</f>
        <v>1931.24</v>
      </c>
      <c r="D43" s="56"/>
    </row>
    <row r="44" spans="1:4" ht="12">
      <c r="A44" s="13"/>
      <c r="B44" s="30"/>
      <c r="C44" s="13"/>
      <c r="D44" s="56"/>
    </row>
    <row r="45" spans="1:4" ht="12">
      <c r="A45" s="13"/>
      <c r="B45" s="30"/>
      <c r="C45" s="13"/>
      <c r="D45" s="56"/>
    </row>
    <row r="46" spans="1:4" ht="12">
      <c r="A46" s="302" t="s">
        <v>48</v>
      </c>
      <c r="B46" s="302"/>
      <c r="C46" s="302"/>
      <c r="D46" s="302"/>
    </row>
    <row r="47" spans="1:4" ht="12">
      <c r="A47" s="38"/>
      <c r="B47" s="65"/>
      <c r="C47" s="65"/>
      <c r="D47" s="56"/>
    </row>
    <row r="48" spans="1:4" ht="12">
      <c r="A48" s="303" t="s">
        <v>49</v>
      </c>
      <c r="B48" s="303"/>
      <c r="C48" s="303"/>
      <c r="D48" s="303"/>
    </row>
    <row r="49" spans="1:4" s="49" customFormat="1" ht="12">
      <c r="A49" s="99" t="s">
        <v>50</v>
      </c>
      <c r="B49" s="99" t="s">
        <v>51</v>
      </c>
      <c r="C49" s="155" t="s">
        <v>57</v>
      </c>
      <c r="D49" s="99" t="s">
        <v>15</v>
      </c>
    </row>
    <row r="50" spans="1:4" s="49" customFormat="1" ht="12">
      <c r="A50" s="99" t="s">
        <v>1</v>
      </c>
      <c r="B50" s="57" t="s">
        <v>37</v>
      </c>
      <c r="C50" s="79">
        <v>0.0833</v>
      </c>
      <c r="D50" s="75">
        <f>C50*$C$43</f>
        <v>160.872292</v>
      </c>
    </row>
    <row r="51" spans="1:4" s="49" customFormat="1" ht="12">
      <c r="A51" s="99" t="s">
        <v>3</v>
      </c>
      <c r="B51" s="57" t="s">
        <v>52</v>
      </c>
      <c r="C51" s="79">
        <v>0.121</v>
      </c>
      <c r="D51" s="75">
        <f>C51*$C$43</f>
        <v>233.68004</v>
      </c>
    </row>
    <row r="52" spans="1:4" s="49" customFormat="1" ht="12">
      <c r="A52" s="304" t="s">
        <v>53</v>
      </c>
      <c r="B52" s="304"/>
      <c r="C52" s="79">
        <f>SUM(C50:C51)</f>
        <v>0.20429999999999998</v>
      </c>
      <c r="D52" s="106">
        <f>SUM(D50:D51)</f>
        <v>394.552332</v>
      </c>
    </row>
    <row r="53" spans="1:4" s="49" customFormat="1" ht="12">
      <c r="A53" s="53"/>
      <c r="B53" s="53"/>
      <c r="C53" s="53"/>
      <c r="D53" s="56"/>
    </row>
    <row r="54" spans="1:4" s="49" customFormat="1" ht="12">
      <c r="A54" s="53"/>
      <c r="B54" s="53"/>
      <c r="C54" s="53"/>
      <c r="D54" s="56"/>
    </row>
    <row r="55" spans="1:4" s="49" customFormat="1" ht="12">
      <c r="A55" s="299" t="s">
        <v>54</v>
      </c>
      <c r="B55" s="299"/>
      <c r="C55" s="299"/>
      <c r="D55" s="299"/>
    </row>
    <row r="56" spans="1:4" s="49" customFormat="1" ht="12">
      <c r="A56" s="244" t="s">
        <v>55</v>
      </c>
      <c r="B56" s="58" t="s">
        <v>56</v>
      </c>
      <c r="C56" s="155" t="s">
        <v>57</v>
      </c>
      <c r="D56" s="155" t="s">
        <v>15</v>
      </c>
    </row>
    <row r="57" spans="1:4" s="49" customFormat="1" ht="12">
      <c r="A57" s="59" t="s">
        <v>1</v>
      </c>
      <c r="B57" s="57" t="s">
        <v>58</v>
      </c>
      <c r="C57" s="60">
        <v>0.2</v>
      </c>
      <c r="D57" s="76">
        <f>C57*$C$43</f>
        <v>386.24800000000005</v>
      </c>
    </row>
    <row r="58" spans="1:4" s="49" customFormat="1" ht="12">
      <c r="A58" s="59" t="s">
        <v>3</v>
      </c>
      <c r="B58" s="57" t="s">
        <v>59</v>
      </c>
      <c r="C58" s="60">
        <v>0.025</v>
      </c>
      <c r="D58" s="76">
        <f aca="true" t="shared" si="0" ref="D58:D64">C58*$C$43</f>
        <v>48.281000000000006</v>
      </c>
    </row>
    <row r="59" spans="1:4" s="49" customFormat="1" ht="12">
      <c r="A59" s="59" t="s">
        <v>5</v>
      </c>
      <c r="B59" s="57" t="s">
        <v>60</v>
      </c>
      <c r="C59" s="107">
        <f>'SERVENTE '!C58</f>
        <v>0.015</v>
      </c>
      <c r="D59" s="76">
        <f>C59*$C$43</f>
        <v>28.9686</v>
      </c>
    </row>
    <row r="60" spans="1:4" s="49" customFormat="1" ht="12">
      <c r="A60" s="59" t="s">
        <v>7</v>
      </c>
      <c r="B60" s="57" t="s">
        <v>61</v>
      </c>
      <c r="C60" s="60">
        <v>0.015</v>
      </c>
      <c r="D60" s="76">
        <f t="shared" si="0"/>
        <v>28.9686</v>
      </c>
    </row>
    <row r="61" spans="1:4" s="49" customFormat="1" ht="12">
      <c r="A61" s="59" t="s">
        <v>19</v>
      </c>
      <c r="B61" s="57" t="s">
        <v>62</v>
      </c>
      <c r="C61" s="60">
        <v>0.01</v>
      </c>
      <c r="D61" s="76">
        <f t="shared" si="0"/>
        <v>19.3124</v>
      </c>
    </row>
    <row r="62" spans="1:4" s="49" customFormat="1" ht="12">
      <c r="A62" s="59" t="s">
        <v>20</v>
      </c>
      <c r="B62" s="57" t="s">
        <v>63</v>
      </c>
      <c r="C62" s="60">
        <v>0.006</v>
      </c>
      <c r="D62" s="76">
        <f t="shared" si="0"/>
        <v>11.58744</v>
      </c>
    </row>
    <row r="63" spans="1:4" s="49" customFormat="1" ht="12">
      <c r="A63" s="59" t="s">
        <v>21</v>
      </c>
      <c r="B63" s="57" t="s">
        <v>64</v>
      </c>
      <c r="C63" s="60">
        <v>0.002</v>
      </c>
      <c r="D63" s="76">
        <f t="shared" si="0"/>
        <v>3.86248</v>
      </c>
    </row>
    <row r="64" spans="1:4" s="49" customFormat="1" ht="12">
      <c r="A64" s="59" t="s">
        <v>22</v>
      </c>
      <c r="B64" s="57" t="s">
        <v>65</v>
      </c>
      <c r="C64" s="60">
        <v>0.08</v>
      </c>
      <c r="D64" s="76">
        <f t="shared" si="0"/>
        <v>154.4992</v>
      </c>
    </row>
    <row r="65" spans="1:4" s="49" customFormat="1" ht="12">
      <c r="A65" s="282" t="s">
        <v>31</v>
      </c>
      <c r="B65" s="282"/>
      <c r="C65" s="60">
        <f>SUM(C57:C64)</f>
        <v>0.35300000000000004</v>
      </c>
      <c r="D65" s="108">
        <f>SUM(D57:D64)</f>
        <v>681.72772</v>
      </c>
    </row>
    <row r="66" spans="1:4" s="49" customFormat="1" ht="12">
      <c r="A66" s="53"/>
      <c r="B66" s="53"/>
      <c r="C66" s="53"/>
      <c r="D66" s="56"/>
    </row>
    <row r="67" spans="1:4" s="49" customFormat="1" ht="12">
      <c r="A67" s="53"/>
      <c r="B67" s="53"/>
      <c r="C67" s="53"/>
      <c r="D67" s="56"/>
    </row>
    <row r="68" spans="1:4" s="49" customFormat="1" ht="12">
      <c r="A68" s="299" t="s">
        <v>66</v>
      </c>
      <c r="B68" s="299"/>
      <c r="C68" s="299"/>
      <c r="D68" s="56"/>
    </row>
    <row r="69" spans="1:4" ht="12">
      <c r="A69" s="98" t="s">
        <v>67</v>
      </c>
      <c r="B69" s="98" t="s">
        <v>24</v>
      </c>
      <c r="C69" s="98" t="s">
        <v>15</v>
      </c>
      <c r="D69" s="56"/>
    </row>
    <row r="70" spans="1:4" ht="12">
      <c r="A70" s="46" t="s">
        <v>1</v>
      </c>
      <c r="B70" s="57" t="s">
        <v>149</v>
      </c>
      <c r="C70" s="40">
        <f>(3.8*2*22)-(6%*C29)</f>
        <v>51.325599999999994</v>
      </c>
      <c r="D70" s="56"/>
    </row>
    <row r="71" spans="1:5" ht="12">
      <c r="A71" s="98" t="s">
        <v>3</v>
      </c>
      <c r="B71" s="57" t="s">
        <v>376</v>
      </c>
      <c r="C71" s="47">
        <f>(15*22)-(15*22*10%)</f>
        <v>297</v>
      </c>
      <c r="D71" s="120"/>
      <c r="E71" s="45"/>
    </row>
    <row r="72" spans="1:5" ht="12">
      <c r="A72" s="129" t="s">
        <v>5</v>
      </c>
      <c r="B72" s="57" t="s">
        <v>121</v>
      </c>
      <c r="C72" s="29">
        <v>10</v>
      </c>
      <c r="D72" s="25"/>
      <c r="E72" s="45"/>
    </row>
    <row r="73" spans="1:5" ht="12">
      <c r="A73" s="46" t="s">
        <v>7</v>
      </c>
      <c r="B73" s="57" t="s">
        <v>120</v>
      </c>
      <c r="C73" s="29">
        <v>10</v>
      </c>
      <c r="D73" s="25"/>
      <c r="E73" s="45"/>
    </row>
    <row r="74" spans="1:5" ht="12">
      <c r="A74" s="46" t="s">
        <v>68</v>
      </c>
      <c r="B74" s="57" t="s">
        <v>108</v>
      </c>
      <c r="C74" s="29">
        <v>0</v>
      </c>
      <c r="D74" s="25"/>
      <c r="E74" s="45"/>
    </row>
    <row r="75" spans="1:5" ht="12">
      <c r="A75" s="46" t="s">
        <v>20</v>
      </c>
      <c r="B75" s="51" t="s">
        <v>378</v>
      </c>
      <c r="C75" s="22">
        <v>15</v>
      </c>
      <c r="D75" s="25"/>
      <c r="E75" s="45"/>
    </row>
    <row r="76" spans="1:4" ht="12">
      <c r="A76" s="52" t="s">
        <v>21</v>
      </c>
      <c r="B76" s="51" t="s">
        <v>119</v>
      </c>
      <c r="C76" s="22">
        <v>100</v>
      </c>
      <c r="D76" s="25"/>
    </row>
    <row r="77" spans="1:4" ht="12">
      <c r="A77" s="286" t="s">
        <v>25</v>
      </c>
      <c r="B77" s="286" t="s">
        <v>26</v>
      </c>
      <c r="C77" s="109">
        <f>SUM(C70:C76)</f>
        <v>483.3256</v>
      </c>
      <c r="D77" s="35"/>
    </row>
    <row r="78" spans="1:4" ht="12">
      <c r="A78" s="13"/>
      <c r="B78" s="30"/>
      <c r="C78" s="13"/>
      <c r="D78" s="34"/>
    </row>
    <row r="79" spans="1:4" ht="12">
      <c r="A79" s="13"/>
      <c r="B79" s="30"/>
      <c r="C79" s="13"/>
      <c r="D79" s="34"/>
    </row>
    <row r="80" spans="1:4" ht="12">
      <c r="A80" s="300" t="s">
        <v>69</v>
      </c>
      <c r="B80" s="300"/>
      <c r="C80" s="300"/>
      <c r="D80" s="34"/>
    </row>
    <row r="81" spans="1:4" ht="12">
      <c r="A81" s="244">
        <v>2</v>
      </c>
      <c r="B81" s="58" t="s">
        <v>70</v>
      </c>
      <c r="C81" s="155" t="s">
        <v>15</v>
      </c>
      <c r="D81" s="34"/>
    </row>
    <row r="82" spans="1:4" ht="12">
      <c r="A82" s="244" t="s">
        <v>50</v>
      </c>
      <c r="B82" s="57" t="s">
        <v>51</v>
      </c>
      <c r="C82" s="77">
        <f>D52</f>
        <v>394.552332</v>
      </c>
      <c r="D82" s="34"/>
    </row>
    <row r="83" spans="1:4" ht="12">
      <c r="A83" s="244" t="s">
        <v>55</v>
      </c>
      <c r="B83" s="57" t="s">
        <v>56</v>
      </c>
      <c r="C83" s="77">
        <f>D65</f>
        <v>681.72772</v>
      </c>
      <c r="D83" s="34"/>
    </row>
    <row r="84" spans="1:4" ht="12">
      <c r="A84" s="244" t="s">
        <v>67</v>
      </c>
      <c r="B84" s="57" t="s">
        <v>24</v>
      </c>
      <c r="C84" s="67">
        <f>C77</f>
        <v>483.3256</v>
      </c>
      <c r="D84" s="34"/>
    </row>
    <row r="85" spans="1:4" ht="12">
      <c r="A85" s="282" t="s">
        <v>31</v>
      </c>
      <c r="B85" s="282"/>
      <c r="C85" s="110">
        <f>SUM(C82:C84)</f>
        <v>1559.6056520000002</v>
      </c>
      <c r="D85" s="34"/>
    </row>
    <row r="86" spans="1:4" ht="12.75" thickBot="1">
      <c r="A86" s="13"/>
      <c r="B86" s="30"/>
      <c r="C86" s="13"/>
      <c r="D86" s="34"/>
    </row>
    <row r="87" spans="1:4" ht="12.75" thickBot="1">
      <c r="A87" s="294" t="s">
        <v>71</v>
      </c>
      <c r="B87" s="295"/>
      <c r="C87" s="295"/>
      <c r="D87" s="296"/>
    </row>
    <row r="88" spans="1:4" ht="12">
      <c r="A88" s="62"/>
      <c r="B88" s="62"/>
      <c r="C88" s="62"/>
      <c r="D88" s="63"/>
    </row>
    <row r="89" spans="1:4" ht="12">
      <c r="A89" s="244">
        <v>3</v>
      </c>
      <c r="B89" s="58" t="s">
        <v>33</v>
      </c>
      <c r="C89" s="155" t="s">
        <v>57</v>
      </c>
      <c r="D89" s="155" t="s">
        <v>15</v>
      </c>
    </row>
    <row r="90" spans="1:4" ht="12">
      <c r="A90" s="244" t="s">
        <v>1</v>
      </c>
      <c r="B90" s="57" t="s">
        <v>72</v>
      </c>
      <c r="C90" s="42">
        <v>0.0042</v>
      </c>
      <c r="D90" s="64">
        <f aca="true" t="shared" si="1" ref="D90:D95">C90*$C$43</f>
        <v>8.111208</v>
      </c>
    </row>
    <row r="91" spans="1:4" ht="12">
      <c r="A91" s="244" t="s">
        <v>3</v>
      </c>
      <c r="B91" s="57" t="s">
        <v>73</v>
      </c>
      <c r="C91" s="37">
        <f>C64*C90</f>
        <v>0.000336</v>
      </c>
      <c r="D91" s="64">
        <f t="shared" si="1"/>
        <v>0.6488966399999999</v>
      </c>
    </row>
    <row r="92" spans="1:4" ht="12">
      <c r="A92" s="244" t="s">
        <v>5</v>
      </c>
      <c r="B92" s="57" t="s">
        <v>74</v>
      </c>
      <c r="C92" s="39">
        <f>0.42%*(40%+10%)*8%</f>
        <v>0.000168</v>
      </c>
      <c r="D92" s="64">
        <f t="shared" si="1"/>
        <v>0.32444831999999996</v>
      </c>
    </row>
    <row r="93" spans="1:4" ht="12">
      <c r="A93" s="244" t="s">
        <v>7</v>
      </c>
      <c r="B93" s="57" t="s">
        <v>106</v>
      </c>
      <c r="C93" s="93">
        <v>0.0194</v>
      </c>
      <c r="D93" s="64">
        <f t="shared" si="1"/>
        <v>37.466056</v>
      </c>
    </row>
    <row r="94" spans="1:4" ht="24">
      <c r="A94" s="244" t="s">
        <v>19</v>
      </c>
      <c r="B94" s="57" t="s">
        <v>75</v>
      </c>
      <c r="C94" s="48">
        <f>(C93*C65)</f>
        <v>0.006848200000000001</v>
      </c>
      <c r="D94" s="64">
        <f t="shared" si="1"/>
        <v>13.225517768000003</v>
      </c>
    </row>
    <row r="95" spans="1:4" ht="12">
      <c r="A95" s="244" t="s">
        <v>20</v>
      </c>
      <c r="B95" s="57" t="s">
        <v>76</v>
      </c>
      <c r="C95" s="39">
        <f>1.94%*(40%+10%)*C64</f>
        <v>0.000776</v>
      </c>
      <c r="D95" s="64">
        <f t="shared" si="1"/>
        <v>1.49864224</v>
      </c>
    </row>
    <row r="96" spans="1:4" ht="12">
      <c r="A96" s="282" t="s">
        <v>31</v>
      </c>
      <c r="B96" s="282"/>
      <c r="C96" s="78"/>
      <c r="D96" s="111">
        <f>SUM(D90:D95)</f>
        <v>61.27476896800001</v>
      </c>
    </row>
    <row r="97" spans="1:4" ht="12">
      <c r="A97" s="62"/>
      <c r="B97" s="62"/>
      <c r="C97" s="62"/>
      <c r="D97" s="34"/>
    </row>
    <row r="98" spans="1:4" ht="12.75" thickBot="1">
      <c r="A98" s="62"/>
      <c r="B98" s="62"/>
      <c r="C98" s="62"/>
      <c r="D98" s="34"/>
    </row>
    <row r="99" spans="1:4" ht="12.75" thickBot="1">
      <c r="A99" s="294" t="s">
        <v>77</v>
      </c>
      <c r="B99" s="295"/>
      <c r="C99" s="295"/>
      <c r="D99" s="296"/>
    </row>
    <row r="100" spans="1:4" ht="12">
      <c r="A100" s="68"/>
      <c r="B100" s="68"/>
      <c r="C100" s="68"/>
      <c r="D100" s="68"/>
    </row>
    <row r="101" spans="1:4" ht="12">
      <c r="A101" s="297" t="s">
        <v>78</v>
      </c>
      <c r="B101" s="297"/>
      <c r="C101" s="297"/>
      <c r="D101" s="297"/>
    </row>
    <row r="102" spans="1:4" ht="12">
      <c r="A102" s="244" t="s">
        <v>29</v>
      </c>
      <c r="B102" s="58" t="s">
        <v>79</v>
      </c>
      <c r="C102" s="155" t="s">
        <v>57</v>
      </c>
      <c r="D102" s="155" t="s">
        <v>15</v>
      </c>
    </row>
    <row r="103" spans="1:4" ht="12">
      <c r="A103" s="244" t="s">
        <v>1</v>
      </c>
      <c r="B103" s="57" t="s">
        <v>80</v>
      </c>
      <c r="C103" s="79">
        <v>0.0109</v>
      </c>
      <c r="D103" s="81">
        <f aca="true" t="shared" si="2" ref="D103:D108">C103*$C$43</f>
        <v>21.050516000000002</v>
      </c>
    </row>
    <row r="104" spans="1:4" ht="12">
      <c r="A104" s="244" t="s">
        <v>3</v>
      </c>
      <c r="B104" s="57" t="s">
        <v>79</v>
      </c>
      <c r="C104" s="79">
        <v>0.0082</v>
      </c>
      <c r="D104" s="81">
        <f t="shared" si="2"/>
        <v>15.836168</v>
      </c>
    </row>
    <row r="105" spans="1:4" ht="12">
      <c r="A105" s="244" t="s">
        <v>5</v>
      </c>
      <c r="B105" s="57" t="s">
        <v>81</v>
      </c>
      <c r="C105" s="79">
        <v>0</v>
      </c>
      <c r="D105" s="81">
        <f t="shared" si="2"/>
        <v>0</v>
      </c>
    </row>
    <row r="106" spans="1:4" ht="12">
      <c r="A106" s="244" t="s">
        <v>7</v>
      </c>
      <c r="B106" s="57" t="s">
        <v>39</v>
      </c>
      <c r="C106" s="79">
        <v>0.0003</v>
      </c>
      <c r="D106" s="81">
        <f t="shared" si="2"/>
        <v>0.579372</v>
      </c>
    </row>
    <row r="107" spans="1:4" ht="12">
      <c r="A107" s="244" t="s">
        <v>19</v>
      </c>
      <c r="B107" s="57" t="s">
        <v>32</v>
      </c>
      <c r="C107" s="79">
        <v>0.0061</v>
      </c>
      <c r="D107" s="81">
        <f t="shared" si="2"/>
        <v>11.780564</v>
      </c>
    </row>
    <row r="108" spans="1:4" ht="12">
      <c r="A108" s="244" t="s">
        <v>20</v>
      </c>
      <c r="B108" s="148" t="s">
        <v>140</v>
      </c>
      <c r="C108" s="79">
        <f>SUM(C103:C107)</f>
        <v>0.025500000000000002</v>
      </c>
      <c r="D108" s="81">
        <f t="shared" si="2"/>
        <v>49.24662000000001</v>
      </c>
    </row>
    <row r="109" spans="1:4" ht="12">
      <c r="A109" s="282" t="s">
        <v>31</v>
      </c>
      <c r="B109" s="282"/>
      <c r="C109" s="80"/>
      <c r="D109" s="112">
        <f>SUM(D103:D107)</f>
        <v>49.24662</v>
      </c>
    </row>
    <row r="110" spans="1:4" ht="12">
      <c r="A110" s="62"/>
      <c r="B110" s="62"/>
      <c r="C110" s="62"/>
      <c r="D110" s="34"/>
    </row>
    <row r="111" spans="1:4" ht="12">
      <c r="A111" s="62"/>
      <c r="B111" s="62"/>
      <c r="C111" s="62"/>
      <c r="D111" s="34"/>
    </row>
    <row r="112" spans="1:4" ht="12">
      <c r="A112" s="297" t="s">
        <v>82</v>
      </c>
      <c r="B112" s="297"/>
      <c r="C112" s="297"/>
      <c r="D112" s="297"/>
    </row>
    <row r="113" spans="1:4" ht="12">
      <c r="A113" s="244" t="s">
        <v>30</v>
      </c>
      <c r="B113" s="58" t="s">
        <v>83</v>
      </c>
      <c r="C113" s="155" t="s">
        <v>57</v>
      </c>
      <c r="D113" s="155" t="s">
        <v>15</v>
      </c>
    </row>
    <row r="114" spans="1:4" ht="12">
      <c r="A114" s="244" t="s">
        <v>1</v>
      </c>
      <c r="B114" s="57" t="s">
        <v>84</v>
      </c>
      <c r="C114" s="82">
        <v>0</v>
      </c>
      <c r="D114" s="76">
        <f>C114*C43</f>
        <v>0</v>
      </c>
    </row>
    <row r="115" spans="1:4" ht="12">
      <c r="A115" s="288" t="s">
        <v>31</v>
      </c>
      <c r="B115" s="289"/>
      <c r="C115" s="290"/>
      <c r="D115" s="108">
        <f>D114</f>
        <v>0</v>
      </c>
    </row>
    <row r="116" spans="1:4" ht="12">
      <c r="A116" s="13"/>
      <c r="B116" s="30"/>
      <c r="C116" s="13"/>
      <c r="D116" s="34"/>
    </row>
    <row r="117" spans="1:4" ht="12">
      <c r="A117" s="13"/>
      <c r="B117" s="30"/>
      <c r="C117" s="13"/>
      <c r="D117" s="34"/>
    </row>
    <row r="118" spans="1:4" ht="15.75" customHeight="1">
      <c r="A118" s="298" t="s">
        <v>85</v>
      </c>
      <c r="B118" s="298"/>
      <c r="C118" s="298"/>
      <c r="D118" s="69"/>
    </row>
    <row r="119" spans="1:4" ht="12">
      <c r="A119" s="244">
        <v>4</v>
      </c>
      <c r="B119" s="58" t="s">
        <v>86</v>
      </c>
      <c r="C119" s="155" t="s">
        <v>15</v>
      </c>
      <c r="D119" s="34"/>
    </row>
    <row r="120" spans="1:4" ht="12">
      <c r="A120" s="59" t="s">
        <v>29</v>
      </c>
      <c r="B120" s="57" t="s">
        <v>79</v>
      </c>
      <c r="C120" s="83">
        <f>D109</f>
        <v>49.24662</v>
      </c>
      <c r="D120" s="34"/>
    </row>
    <row r="121" spans="1:4" ht="12">
      <c r="A121" s="59" t="s">
        <v>30</v>
      </c>
      <c r="B121" s="57" t="s">
        <v>83</v>
      </c>
      <c r="C121" s="76">
        <f>D115</f>
        <v>0</v>
      </c>
      <c r="D121" s="34"/>
    </row>
    <row r="122" spans="1:4" ht="12">
      <c r="A122" s="282" t="s">
        <v>31</v>
      </c>
      <c r="B122" s="282"/>
      <c r="C122" s="113">
        <f>SUM(C120:C121)</f>
        <v>49.24662</v>
      </c>
      <c r="D122" s="34"/>
    </row>
    <row r="123" spans="1:4" ht="12">
      <c r="A123" s="13"/>
      <c r="B123" s="30"/>
      <c r="C123" s="13"/>
      <c r="D123" s="34"/>
    </row>
    <row r="124" spans="1:4" ht="12.75" thickBot="1">
      <c r="A124" s="13"/>
      <c r="B124" s="30"/>
      <c r="C124" s="13"/>
      <c r="D124" s="34"/>
    </row>
    <row r="125" spans="1:4" ht="12.75" thickBot="1">
      <c r="A125" s="283" t="s">
        <v>87</v>
      </c>
      <c r="B125" s="284"/>
      <c r="C125" s="285"/>
      <c r="D125" s="34"/>
    </row>
    <row r="126" ht="12">
      <c r="D126" s="34"/>
    </row>
    <row r="127" spans="1:4" ht="12">
      <c r="A127" s="103">
        <v>5</v>
      </c>
      <c r="B127" s="103" t="s">
        <v>99</v>
      </c>
      <c r="C127" s="103" t="s">
        <v>15</v>
      </c>
      <c r="D127" s="30"/>
    </row>
    <row r="128" spans="1:4" ht="12">
      <c r="A128" s="14" t="s">
        <v>1</v>
      </c>
      <c r="B128" s="32" t="s">
        <v>27</v>
      </c>
      <c r="C128" s="33">
        <f>'UNIFORME '!F15</f>
        <v>39.79166666666667</v>
      </c>
      <c r="D128" s="30"/>
    </row>
    <row r="129" spans="1:4" ht="12">
      <c r="A129" s="14" t="s">
        <v>3</v>
      </c>
      <c r="B129" s="128" t="s">
        <v>142</v>
      </c>
      <c r="C129" s="100"/>
      <c r="D129" s="30"/>
    </row>
    <row r="130" spans="1:4" ht="12">
      <c r="A130" s="36" t="s">
        <v>5</v>
      </c>
      <c r="B130" s="128" t="s">
        <v>137</v>
      </c>
      <c r="C130" s="33"/>
      <c r="D130" s="30"/>
    </row>
    <row r="131" spans="1:4" ht="12">
      <c r="A131" s="286" t="s">
        <v>28</v>
      </c>
      <c r="B131" s="286"/>
      <c r="C131" s="109">
        <f>SUM(C128:C130)</f>
        <v>39.79166666666667</v>
      </c>
      <c r="D131" s="54"/>
    </row>
    <row r="132" spans="1:3" ht="12">
      <c r="A132" s="287"/>
      <c r="B132" s="287"/>
      <c r="C132" s="287"/>
    </row>
    <row r="133" spans="1:3" ht="12.75" thickBot="1">
      <c r="A133" s="13"/>
      <c r="B133" s="24"/>
      <c r="C133" s="13"/>
    </row>
    <row r="134" spans="1:4" ht="12.75" thickBot="1">
      <c r="A134" s="283" t="s">
        <v>98</v>
      </c>
      <c r="B134" s="284"/>
      <c r="C134" s="284"/>
      <c r="D134" s="285"/>
    </row>
    <row r="135" spans="1:3" ht="12">
      <c r="A135" s="13"/>
      <c r="B135" s="24"/>
      <c r="C135" s="13"/>
    </row>
    <row r="136" spans="1:4" ht="12">
      <c r="A136" s="244">
        <v>6</v>
      </c>
      <c r="B136" s="58" t="s">
        <v>34</v>
      </c>
      <c r="C136" s="155" t="s">
        <v>57</v>
      </c>
      <c r="D136" s="155" t="s">
        <v>15</v>
      </c>
    </row>
    <row r="137" spans="1:4" ht="12">
      <c r="A137" s="244" t="s">
        <v>1</v>
      </c>
      <c r="B137" s="57" t="s">
        <v>35</v>
      </c>
      <c r="C137" s="60">
        <f>'SERVENTE '!C$137</f>
        <v>0.005</v>
      </c>
      <c r="D137" s="91">
        <f>C$159*C137</f>
        <v>18.20579353817333</v>
      </c>
    </row>
    <row r="138" spans="1:4" ht="12">
      <c r="A138" s="244" t="s">
        <v>3</v>
      </c>
      <c r="B138" s="57" t="s">
        <v>88</v>
      </c>
      <c r="C138" s="60">
        <f>'SERVENTE '!C$138</f>
        <v>0.00506169</v>
      </c>
      <c r="D138" s="91">
        <f>(C$159+D137)*C138</f>
        <v>18.522568701941548</v>
      </c>
    </row>
    <row r="139" spans="1:4" ht="12">
      <c r="A139" s="244" t="s">
        <v>5</v>
      </c>
      <c r="B139" s="57" t="s">
        <v>89</v>
      </c>
      <c r="C139" s="59" t="s">
        <v>97</v>
      </c>
      <c r="D139" s="114">
        <v>0</v>
      </c>
    </row>
    <row r="140" spans="1:4" ht="12">
      <c r="A140" s="244"/>
      <c r="B140" s="57" t="s">
        <v>122</v>
      </c>
      <c r="C140" s="60">
        <v>0.0165</v>
      </c>
      <c r="D140" s="72">
        <f>((C159+D137+D138)/C148)*C140</f>
        <v>70.76983866231357</v>
      </c>
    </row>
    <row r="141" spans="1:4" ht="12">
      <c r="A141" s="244"/>
      <c r="B141" s="57" t="s">
        <v>123</v>
      </c>
      <c r="C141" s="60">
        <v>0.076</v>
      </c>
      <c r="D141" s="72">
        <f>((C159+D137+D138)/C148)*C141</f>
        <v>325.97016595974736</v>
      </c>
    </row>
    <row r="142" spans="1:4" ht="12">
      <c r="A142" s="244"/>
      <c r="B142" s="57" t="s">
        <v>90</v>
      </c>
      <c r="C142" s="59">
        <v>0</v>
      </c>
      <c r="D142" s="114">
        <v>0</v>
      </c>
    </row>
    <row r="143" spans="1:4" ht="12">
      <c r="A143" s="59"/>
      <c r="B143" s="57" t="s">
        <v>124</v>
      </c>
      <c r="C143" s="60">
        <v>0.05</v>
      </c>
      <c r="D143" s="72">
        <f>((C159+D137+D138)/C148)*C143</f>
        <v>214.45405655246537</v>
      </c>
    </row>
    <row r="144" spans="1:5" ht="12">
      <c r="A144" s="244"/>
      <c r="B144" s="90" t="s">
        <v>102</v>
      </c>
      <c r="C144" s="84">
        <f>SUM(C140:C143)</f>
        <v>0.14250000000000002</v>
      </c>
      <c r="D144" s="114">
        <v>0</v>
      </c>
      <c r="E144" s="44"/>
    </row>
    <row r="145" spans="1:5" ht="12" customHeight="1">
      <c r="A145" s="288" t="s">
        <v>103</v>
      </c>
      <c r="B145" s="289"/>
      <c r="C145" s="290"/>
      <c r="D145" s="115">
        <f>(D137+D138+D140+D141+D143)</f>
        <v>647.9224234146411</v>
      </c>
      <c r="E145" s="44"/>
    </row>
    <row r="146" spans="1:8" ht="12">
      <c r="A146" s="287" t="s">
        <v>100</v>
      </c>
      <c r="B146" s="287"/>
      <c r="C146" s="287"/>
      <c r="D146" s="73"/>
      <c r="E146" s="74"/>
      <c r="F146" s="74"/>
      <c r="G146" s="44"/>
      <c r="H146" s="49"/>
    </row>
    <row r="147" spans="1:8" ht="12.75" thickBot="1">
      <c r="A147" s="291" t="s">
        <v>101</v>
      </c>
      <c r="B147" s="291"/>
      <c r="C147" s="291"/>
      <c r="D147" s="85"/>
      <c r="E147" s="74"/>
      <c r="F147" s="74"/>
      <c r="G147" s="44"/>
      <c r="H147" s="49"/>
    </row>
    <row r="148" spans="1:9" s="43" customFormat="1" ht="12.75" thickBot="1">
      <c r="A148" s="292" t="s">
        <v>125</v>
      </c>
      <c r="B148" s="293"/>
      <c r="C148" s="116">
        <v>0.8575</v>
      </c>
      <c r="D148" s="86"/>
      <c r="E148" s="87"/>
      <c r="F148" s="87"/>
      <c r="G148" s="88"/>
      <c r="H148" s="49"/>
      <c r="I148" s="2"/>
    </row>
    <row r="149" spans="6:8" ht="12">
      <c r="F149" s="50"/>
      <c r="G149" s="49"/>
      <c r="H149" s="49"/>
    </row>
    <row r="150" spans="6:8" ht="12">
      <c r="F150" s="50"/>
      <c r="G150" s="49"/>
      <c r="H150" s="49"/>
    </row>
    <row r="151" spans="1:8" ht="12">
      <c r="A151" s="281" t="s">
        <v>91</v>
      </c>
      <c r="B151" s="281"/>
      <c r="C151" s="281"/>
      <c r="D151" s="70"/>
      <c r="F151" s="50"/>
      <c r="G151" s="49"/>
      <c r="H151" s="49"/>
    </row>
    <row r="152" spans="6:8" ht="12">
      <c r="F152" s="50"/>
      <c r="G152" s="49"/>
      <c r="H152" s="49"/>
    </row>
    <row r="153" spans="1:8" ht="12">
      <c r="A153" s="59"/>
      <c r="B153" s="155" t="s">
        <v>92</v>
      </c>
      <c r="C153" s="155" t="s">
        <v>15</v>
      </c>
      <c r="F153" s="50"/>
      <c r="G153" s="49"/>
      <c r="H153" s="49"/>
    </row>
    <row r="154" spans="1:8" ht="12">
      <c r="A154" s="244" t="s">
        <v>1</v>
      </c>
      <c r="B154" s="57" t="s">
        <v>36</v>
      </c>
      <c r="C154" s="67">
        <f>C43</f>
        <v>1931.24</v>
      </c>
      <c r="F154" s="50"/>
      <c r="G154" s="49"/>
      <c r="H154" s="49"/>
    </row>
    <row r="155" spans="1:8" ht="12">
      <c r="A155" s="244" t="s">
        <v>3</v>
      </c>
      <c r="B155" s="57" t="s">
        <v>93</v>
      </c>
      <c r="C155" s="72">
        <f>C85</f>
        <v>1559.6056520000002</v>
      </c>
      <c r="F155" s="50"/>
      <c r="G155" s="49"/>
      <c r="H155" s="49"/>
    </row>
    <row r="156" spans="1:8" ht="12">
      <c r="A156" s="244" t="s">
        <v>5</v>
      </c>
      <c r="B156" s="57" t="s">
        <v>71</v>
      </c>
      <c r="C156" s="67">
        <f>D96</f>
        <v>61.27476896800001</v>
      </c>
      <c r="F156" s="50"/>
      <c r="G156" s="49"/>
      <c r="H156" s="49"/>
    </row>
    <row r="157" spans="1:8" ht="12">
      <c r="A157" s="244" t="s">
        <v>7</v>
      </c>
      <c r="B157" s="57" t="s">
        <v>77</v>
      </c>
      <c r="C157" s="89">
        <f>C122</f>
        <v>49.24662</v>
      </c>
      <c r="F157" s="50"/>
      <c r="G157" s="49"/>
      <c r="H157" s="49"/>
    </row>
    <row r="158" spans="1:8" ht="12">
      <c r="A158" s="244" t="s">
        <v>19</v>
      </c>
      <c r="B158" s="57" t="s">
        <v>94</v>
      </c>
      <c r="C158" s="67">
        <f>C131</f>
        <v>39.79166666666667</v>
      </c>
      <c r="F158" s="50"/>
      <c r="G158" s="49"/>
      <c r="H158" s="49"/>
    </row>
    <row r="159" spans="1:8" ht="12">
      <c r="A159" s="282" t="s">
        <v>95</v>
      </c>
      <c r="B159" s="282"/>
      <c r="C159" s="115">
        <f>SUM(C154:C158)</f>
        <v>3641.1587076346664</v>
      </c>
      <c r="F159" s="50"/>
      <c r="G159" s="49"/>
      <c r="H159" s="49"/>
    </row>
    <row r="160" spans="1:8" ht="12">
      <c r="A160" s="244" t="s">
        <v>20</v>
      </c>
      <c r="B160" s="57" t="s">
        <v>96</v>
      </c>
      <c r="C160" s="117">
        <f>D145</f>
        <v>647.9224234146411</v>
      </c>
      <c r="F160" s="50"/>
      <c r="G160" s="49"/>
      <c r="H160" s="49"/>
    </row>
    <row r="161" spans="1:8" ht="12">
      <c r="A161" s="282" t="s">
        <v>104</v>
      </c>
      <c r="B161" s="282"/>
      <c r="C161" s="92">
        <f>C159+C160</f>
        <v>4289.081131049307</v>
      </c>
      <c r="D161" s="45"/>
      <c r="F161" s="50"/>
      <c r="G161" s="49"/>
      <c r="H161" s="49"/>
    </row>
    <row r="162" spans="6:8" ht="12">
      <c r="F162" s="71"/>
      <c r="G162" s="49"/>
      <c r="H162" s="49"/>
    </row>
  </sheetData>
  <sheetProtection/>
  <mergeCells count="43">
    <mergeCell ref="A1:D1"/>
    <mergeCell ref="A3:D3"/>
    <mergeCell ref="A5:D5"/>
    <mergeCell ref="A7:B7"/>
    <mergeCell ref="A8:B8"/>
    <mergeCell ref="A9:B9"/>
    <mergeCell ref="A11:C11"/>
    <mergeCell ref="A17:C17"/>
    <mergeCell ref="A18:C18"/>
    <mergeCell ref="A24:C24"/>
    <mergeCell ref="A26:C26"/>
    <mergeCell ref="A32:C32"/>
    <mergeCell ref="A34:C34"/>
    <mergeCell ref="A43:B43"/>
    <mergeCell ref="A46:D46"/>
    <mergeCell ref="A48:D48"/>
    <mergeCell ref="A52:B52"/>
    <mergeCell ref="A55:D55"/>
    <mergeCell ref="A65:B65"/>
    <mergeCell ref="A68:C68"/>
    <mergeCell ref="A77:B77"/>
    <mergeCell ref="A80:C80"/>
    <mergeCell ref="A85:B85"/>
    <mergeCell ref="A87:D87"/>
    <mergeCell ref="A96:B96"/>
    <mergeCell ref="A99:D99"/>
    <mergeCell ref="A101:D101"/>
    <mergeCell ref="A109:B109"/>
    <mergeCell ref="A112:D112"/>
    <mergeCell ref="A115:C115"/>
    <mergeCell ref="A118:C118"/>
    <mergeCell ref="A122:B122"/>
    <mergeCell ref="A125:C125"/>
    <mergeCell ref="A131:B131"/>
    <mergeCell ref="A132:C132"/>
    <mergeCell ref="A134:D134"/>
    <mergeCell ref="A161:B161"/>
    <mergeCell ref="A145:C145"/>
    <mergeCell ref="A146:C146"/>
    <mergeCell ref="A147:C147"/>
    <mergeCell ref="A148:B148"/>
    <mergeCell ref="A151:C151"/>
    <mergeCell ref="A159:B159"/>
  </mergeCells>
  <printOptions/>
  <pageMargins left="0.7086614173228347" right="0.11811023622047245" top="0.3937007874015748" bottom="0.3937007874015748" header="0.31496062992125984" footer="0.31496062992125984"/>
  <pageSetup fitToHeight="0" horizontalDpi="600" verticalDpi="600" orientation="portrait" paperSize="9" scale="69" r:id="rId1"/>
  <rowBreaks count="1" manualBreakCount="1">
    <brk id="7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Eliezer Gentil de Souza</dc:creator>
  <cp:keywords/>
  <dc:description/>
  <cp:lastModifiedBy>am200236</cp:lastModifiedBy>
  <cp:lastPrinted>2022-05-13T13:49:20Z</cp:lastPrinted>
  <dcterms:created xsi:type="dcterms:W3CDTF">2015-02-20T16:21:26Z</dcterms:created>
  <dcterms:modified xsi:type="dcterms:W3CDTF">2022-05-19T17:28:57Z</dcterms:modified>
  <cp:category/>
  <cp:version/>
  <cp:contentType/>
  <cp:contentStatus/>
</cp:coreProperties>
</file>